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40" windowHeight="8505" tabRatio="617" firstSheet="4" activeTab="4"/>
  </bookViews>
  <sheets>
    <sheet name="総括表" sheetId="1" r:id="rId1"/>
    <sheet name="増減 (総括)" sheetId="2" r:id="rId2"/>
    <sheet name="貸借 (総括)" sheetId="3" r:id="rId3"/>
    <sheet name="目録 (総括)" sheetId="4" r:id="rId4"/>
    <sheet name="収入" sheetId="5" r:id="rId5"/>
    <sheet name="支出１" sheetId="6" r:id="rId6"/>
    <sheet name="支出２" sheetId="7" r:id="rId7"/>
    <sheet name="増減" sheetId="8" r:id="rId8"/>
    <sheet name="貸借" sheetId="9" r:id="rId9"/>
    <sheet name="目録" sheetId="10" r:id="rId10"/>
    <sheet name="ビル収支" sheetId="11" r:id="rId11"/>
    <sheet name="増減 (ビル)" sheetId="12" r:id="rId12"/>
    <sheet name="貸借 (ビル)" sheetId="13" r:id="rId13"/>
    <sheet name="目録 (ビル)" sheetId="14" r:id="rId14"/>
  </sheets>
  <definedNames>
    <definedName name="_xlnm.Print_Area" localSheetId="4">'収入'!$A$1:$J$29</definedName>
    <definedName name="ギガビット事務委託">#REF!</definedName>
    <definedName name="その他" localSheetId="5">'支出１'!#REF!</definedName>
    <definedName name="その他">#REF!</definedName>
    <definedName name="その他雑収入">#REF!</definedName>
    <definedName name="ハイビジョン">#REF!</definedName>
    <definedName name="マルチメディア">#REF!</definedName>
    <definedName name="介護システム">#REF!</definedName>
    <definedName name="会費収入">#REF!</definedName>
    <definedName name="管理費詳細">#REF!</definedName>
    <definedName name="基本財産運用収入">#REF!</definedName>
    <definedName name="研究開発" localSheetId="5">'支出１'!#REF!</definedName>
    <definedName name="研究開発">#REF!</definedName>
    <definedName name="交流協力" localSheetId="5">'支出１'!#REF!</definedName>
    <definedName name="交流協力">#REF!</definedName>
    <definedName name="事業収入">#REF!</definedName>
    <definedName name="受取利息">#REF!</definedName>
    <definedName name="収集提供" localSheetId="5">'支出１'!#REF!</definedName>
    <definedName name="収集提供">#REF!</definedName>
    <definedName name="調査研究" localSheetId="5">'支出１'!#REF!</definedName>
    <definedName name="調査研究">#REF!</definedName>
    <definedName name="統合情報">#REF!</definedName>
    <definedName name="普及啓発" localSheetId="5">'支出１'!#REF!</definedName>
    <definedName name="普及啓発">#REF!</definedName>
    <definedName name="負担金収入">#REF!</definedName>
    <definedName name="補助金収入">#REF!</definedName>
  </definedNames>
  <calcPr fullCalcOnLoad="1"/>
</workbook>
</file>

<file path=xl/sharedStrings.xml><?xml version="1.0" encoding="utf-8"?>
<sst xmlns="http://schemas.openxmlformats.org/spreadsheetml/2006/main" count="473" uniqueCount="296">
  <si>
    <t>Ⅰ　資産の部</t>
  </si>
  <si>
    <t>１　流動資産</t>
  </si>
  <si>
    <t xml:space="preserve">現金預金          </t>
  </si>
  <si>
    <t xml:space="preserve">未収金          </t>
  </si>
  <si>
    <t xml:space="preserve">流動資産合計          </t>
  </si>
  <si>
    <t>２　固定資産</t>
  </si>
  <si>
    <t>基本財産</t>
  </si>
  <si>
    <t>基本財産引当預金</t>
  </si>
  <si>
    <t>基本財産合計</t>
  </si>
  <si>
    <t>その他の固定資産</t>
  </si>
  <si>
    <t xml:space="preserve">什器備品         </t>
  </si>
  <si>
    <t xml:space="preserve">電話加入権         </t>
  </si>
  <si>
    <t>その他の固定資産合計</t>
  </si>
  <si>
    <t>固定資産合計</t>
  </si>
  <si>
    <t>資産合計</t>
  </si>
  <si>
    <t>Ⅱ　負債の部</t>
  </si>
  <si>
    <t>１　流動負債</t>
  </si>
  <si>
    <t>未払金</t>
  </si>
  <si>
    <t>流動負債合計</t>
  </si>
  <si>
    <t>負債合計</t>
  </si>
  <si>
    <t>Ⅲ　正味財産の部</t>
  </si>
  <si>
    <t>正味財産</t>
  </si>
  <si>
    <t>負債及び正味財産合計</t>
  </si>
  <si>
    <t>Ⅰ　収入の部</t>
  </si>
  <si>
    <t>１　基本財産運用収入</t>
  </si>
  <si>
    <t>基本財産運用収入</t>
  </si>
  <si>
    <t>２　会費収入</t>
  </si>
  <si>
    <t>会費収入</t>
  </si>
  <si>
    <t>３　事業収入</t>
  </si>
  <si>
    <t>事業収入</t>
  </si>
  <si>
    <t>４　補助金等収入</t>
  </si>
  <si>
    <t>補助金収入</t>
  </si>
  <si>
    <t>寄附金収入</t>
  </si>
  <si>
    <t>受取利息</t>
  </si>
  <si>
    <t>雑収入</t>
  </si>
  <si>
    <t>前期繰越収支差額</t>
  </si>
  <si>
    <t>Ⅱ　支出の部</t>
  </si>
  <si>
    <t>１　事業費</t>
  </si>
  <si>
    <t>２　管理費</t>
  </si>
  <si>
    <t>当期収支差額</t>
  </si>
  <si>
    <t>金額</t>
  </si>
  <si>
    <t>増加額合計</t>
  </si>
  <si>
    <t>減少額合計</t>
  </si>
  <si>
    <t>前期繰越正味財産額</t>
  </si>
  <si>
    <t>期末正味財産合計額</t>
  </si>
  <si>
    <t>(うち基本金)</t>
  </si>
  <si>
    <t>（単位：円）</t>
  </si>
  <si>
    <t>予備費</t>
  </si>
  <si>
    <t>２　負債減少額</t>
  </si>
  <si>
    <t>１　資産減少額</t>
  </si>
  <si>
    <t>２　負債増加額</t>
  </si>
  <si>
    <t>(1) 現金預金</t>
  </si>
  <si>
    <t>現金手許有高</t>
  </si>
  <si>
    <t>現金預金合計</t>
  </si>
  <si>
    <t>(2) 未収金</t>
  </si>
  <si>
    <t>(1) 基本財産</t>
  </si>
  <si>
    <t>固定資産合計</t>
  </si>
  <si>
    <t>科    目</t>
  </si>
  <si>
    <t>予 算 額</t>
  </si>
  <si>
    <t>決 算 額</t>
  </si>
  <si>
    <t>差  異</t>
  </si>
  <si>
    <t>備 考</t>
  </si>
  <si>
    <t>当期収入合計</t>
  </si>
  <si>
    <t>(A)</t>
  </si>
  <si>
    <t>収入合計</t>
  </si>
  <si>
    <t>(B)</t>
  </si>
  <si>
    <t>科       目</t>
  </si>
  <si>
    <t>金額</t>
  </si>
  <si>
    <t>科     目</t>
  </si>
  <si>
    <t>Ⅰ　増加の部</t>
  </si>
  <si>
    <t>１　資産増加額</t>
  </si>
  <si>
    <t>Ⅱ　減少の部</t>
  </si>
  <si>
    <t>科     目</t>
  </si>
  <si>
    <t>未収金合計</t>
  </si>
  <si>
    <t>福岡銀行北九州市庁内支店</t>
  </si>
  <si>
    <t>西日本銀行小倉支店</t>
  </si>
  <si>
    <t>（単位：円）</t>
  </si>
  <si>
    <t>財産目録</t>
  </si>
  <si>
    <t>(2) その他固定資産</t>
  </si>
  <si>
    <t>什器備品</t>
  </si>
  <si>
    <t>電話加入権</t>
  </si>
  <si>
    <t>その他固定資産合計</t>
  </si>
  <si>
    <t>什器備品購入額</t>
  </si>
  <si>
    <t>1　一般会計</t>
  </si>
  <si>
    <t>収支計算書</t>
  </si>
  <si>
    <t>正味財産増減計算書</t>
  </si>
  <si>
    <t>貸借対照表</t>
  </si>
  <si>
    <t>（単位：円）</t>
  </si>
  <si>
    <t>科    目</t>
  </si>
  <si>
    <t>予 算 額</t>
  </si>
  <si>
    <t>決 算 額</t>
  </si>
  <si>
    <t>差  異</t>
  </si>
  <si>
    <t>備 考</t>
  </si>
  <si>
    <t>当期収入合計</t>
  </si>
  <si>
    <t>(A)</t>
  </si>
  <si>
    <t>収入合計</t>
  </si>
  <si>
    <t>(B)</t>
  </si>
  <si>
    <t>什器備品購入支出</t>
  </si>
  <si>
    <t>当期支出合計</t>
  </si>
  <si>
    <t>(C)</t>
  </si>
  <si>
    <t>当期収支差額</t>
  </si>
  <si>
    <t>(A)-(C)</t>
  </si>
  <si>
    <t>次期繰越収支差額</t>
  </si>
  <si>
    <t>(B)-(C)</t>
  </si>
  <si>
    <t>５　負担金収入</t>
  </si>
  <si>
    <t>預り金</t>
  </si>
  <si>
    <t>６　寄附金収入</t>
  </si>
  <si>
    <t>７　雑収入</t>
  </si>
  <si>
    <t>会費収入</t>
  </si>
  <si>
    <t>事業収入</t>
  </si>
  <si>
    <t>負担金収入</t>
  </si>
  <si>
    <t>預り金</t>
  </si>
  <si>
    <t>普通預金</t>
  </si>
  <si>
    <t>負担金収入</t>
  </si>
  <si>
    <t>建物減価償却累計額</t>
  </si>
  <si>
    <t>什器備品減価償却累計額</t>
  </si>
  <si>
    <t>その他</t>
  </si>
  <si>
    <t>基本財産運用収入</t>
  </si>
  <si>
    <t>受取利息</t>
  </si>
  <si>
    <t>科　　目</t>
  </si>
  <si>
    <t>予算額</t>
  </si>
  <si>
    <t>決算額</t>
  </si>
  <si>
    <t>差　異</t>
  </si>
  <si>
    <t>備　考</t>
  </si>
  <si>
    <t>給料手当</t>
  </si>
  <si>
    <t>委託費</t>
  </si>
  <si>
    <t>什器備品購入支出</t>
  </si>
  <si>
    <t>５　予備費</t>
  </si>
  <si>
    <t>予備費</t>
  </si>
  <si>
    <t>当期支出合計</t>
  </si>
  <si>
    <t>(C)</t>
  </si>
  <si>
    <t>当期収支差額</t>
  </si>
  <si>
    <t>(A)-(C)</t>
  </si>
  <si>
    <t>次期繰越収支差額</t>
  </si>
  <si>
    <t>(B)-(C)</t>
  </si>
  <si>
    <t>人材育成事業</t>
  </si>
  <si>
    <t>賃借料</t>
  </si>
  <si>
    <t>賃借料</t>
  </si>
  <si>
    <t>委託費</t>
  </si>
  <si>
    <t>流動資産合計</t>
  </si>
  <si>
    <t>給料手当</t>
  </si>
  <si>
    <t>１　基本財産運用収入</t>
  </si>
  <si>
    <t>２　会費収入</t>
  </si>
  <si>
    <t>３　事業収入</t>
  </si>
  <si>
    <t>４　補助金等収入</t>
  </si>
  <si>
    <t>５　負担金収入</t>
  </si>
  <si>
    <t>６　寄付金収入</t>
  </si>
  <si>
    <t>補助金等収入</t>
  </si>
  <si>
    <t>寄付金収入</t>
  </si>
  <si>
    <t>雑収入</t>
  </si>
  <si>
    <t>調査研究</t>
  </si>
  <si>
    <t>研究開発</t>
  </si>
  <si>
    <t>情報の収集提供</t>
  </si>
  <si>
    <t>交流・協力</t>
  </si>
  <si>
    <t>普及啓発</t>
  </si>
  <si>
    <t>修繕積立預金支出</t>
  </si>
  <si>
    <t>６　予備費</t>
  </si>
  <si>
    <t>仮受金</t>
  </si>
  <si>
    <t>収支計算書総括表</t>
  </si>
  <si>
    <t>会費収入</t>
  </si>
  <si>
    <t>先端技術分野産学共同研究モデル事業</t>
  </si>
  <si>
    <t>先進的情報システム研究開発</t>
  </si>
  <si>
    <t>統合情報システム実証研究</t>
  </si>
  <si>
    <t>集積活性化関連事業</t>
  </si>
  <si>
    <t>ｷﾞｶﾞﾋﾞｯﾄﾈｯﾄﾜｰｸ等を活用した研究開発</t>
  </si>
  <si>
    <t>消耗什器備品費</t>
  </si>
  <si>
    <t>諸謝金</t>
  </si>
  <si>
    <t>その他雑費等</t>
  </si>
  <si>
    <t>７　雑収入</t>
  </si>
  <si>
    <t>その他</t>
  </si>
  <si>
    <t>特別会計貸付金</t>
  </si>
  <si>
    <t>車輌運搬具</t>
  </si>
  <si>
    <t>普通預金</t>
  </si>
  <si>
    <t>福岡シティ銀行八幡支店</t>
  </si>
  <si>
    <t>車輌運搬具減価償却額</t>
  </si>
  <si>
    <t>什器備品減価償却額</t>
  </si>
  <si>
    <t>当期正味財産減少額</t>
  </si>
  <si>
    <t>正味財産増減計算書</t>
  </si>
  <si>
    <t>（単位：円）</t>
  </si>
  <si>
    <t>科     目</t>
  </si>
  <si>
    <t>Ⅰ　増加の部</t>
  </si>
  <si>
    <t>１　資産増加額</t>
  </si>
  <si>
    <t>２　負債減少額</t>
  </si>
  <si>
    <t>Ⅱ　減少の部</t>
  </si>
  <si>
    <t>１　資産減少額</t>
  </si>
  <si>
    <t>２　負債増加額</t>
  </si>
  <si>
    <t>修繕積立預金増加額</t>
  </si>
  <si>
    <t>建物減価償却額</t>
  </si>
  <si>
    <t>貸借対照表</t>
  </si>
  <si>
    <t>科       目</t>
  </si>
  <si>
    <t>金額</t>
  </si>
  <si>
    <t>流動資産合計</t>
  </si>
  <si>
    <t>(うち基本金)</t>
  </si>
  <si>
    <t>建物</t>
  </si>
  <si>
    <t>修繕積立預金</t>
  </si>
  <si>
    <t>預り金(敷金)</t>
  </si>
  <si>
    <t>一般会計借入金</t>
  </si>
  <si>
    <t>財産目録</t>
  </si>
  <si>
    <t>科     目</t>
  </si>
  <si>
    <t>(1) 現金預金</t>
  </si>
  <si>
    <t>現金預金合計</t>
  </si>
  <si>
    <t>(2) 未収金</t>
  </si>
  <si>
    <t>未収金合計</t>
  </si>
  <si>
    <t>その他固定資産合計</t>
  </si>
  <si>
    <t>固定資産合計</t>
  </si>
  <si>
    <t>(1) その他固定資産</t>
  </si>
  <si>
    <t>預り金(敷金)</t>
  </si>
  <si>
    <t>(うち当期正味財産減少額)</t>
  </si>
  <si>
    <t>車輌運搬具減価償却累計額</t>
  </si>
  <si>
    <t>什器備品購入額</t>
  </si>
  <si>
    <t>正味財産増減計算書総括表</t>
  </si>
  <si>
    <t>(1) 現金預金</t>
  </si>
  <si>
    <t>現金手許有高</t>
  </si>
  <si>
    <t>(1) 基本財産</t>
  </si>
  <si>
    <t>西日本銀行小倉支店</t>
  </si>
  <si>
    <t>福岡銀行北九州市庁内支店</t>
  </si>
  <si>
    <t>(2) その他固定資産</t>
  </si>
  <si>
    <t>什器備品</t>
  </si>
  <si>
    <t>電話加入権</t>
  </si>
  <si>
    <t>財産目録総括表</t>
  </si>
  <si>
    <t>貸借対照表総括表</t>
  </si>
  <si>
    <t>預り金(敷金)</t>
  </si>
  <si>
    <t>Ⅱ　支出の部</t>
  </si>
  <si>
    <t>(1) 調査研究</t>
  </si>
  <si>
    <t>次世代情報通信基盤調査研究</t>
  </si>
  <si>
    <t>ヒューマンメディア調査研究</t>
  </si>
  <si>
    <t>平成１４年４月１日から平成１５年３月３１日まで</t>
  </si>
  <si>
    <t>平成１５年３月３１日現在</t>
  </si>
  <si>
    <t>平成１４年４月１日から平成１５年３月３１日まで</t>
  </si>
  <si>
    <t>平成１４年４月１日から平成１５年３月３１日まで</t>
  </si>
  <si>
    <t>１　事業収入</t>
  </si>
  <si>
    <t>家賃・共益費収入</t>
  </si>
  <si>
    <t>会議室利用料</t>
  </si>
  <si>
    <t>駐車場利用料</t>
  </si>
  <si>
    <t>テナント電気使用量負担金</t>
  </si>
  <si>
    <t>雑費</t>
  </si>
  <si>
    <t>人件費</t>
  </si>
  <si>
    <t>光熱水費</t>
  </si>
  <si>
    <t>土地賃借料</t>
  </si>
  <si>
    <t>公租公課</t>
  </si>
  <si>
    <t>業務委託費</t>
  </si>
  <si>
    <t>保険料</t>
  </si>
  <si>
    <t>修繕費</t>
  </si>
  <si>
    <t>雑費・消耗品費</t>
  </si>
  <si>
    <t>２　特定預金支出</t>
  </si>
  <si>
    <t>修繕積立金</t>
  </si>
  <si>
    <t>３　予備費</t>
  </si>
  <si>
    <t>予備費</t>
  </si>
  <si>
    <t>予　算　額</t>
  </si>
  <si>
    <t>決　算　額</t>
  </si>
  <si>
    <t>差　　異</t>
  </si>
  <si>
    <t>備　　考</t>
  </si>
  <si>
    <t>２　特別会計（ＨＭＣビル運営事業）</t>
  </si>
  <si>
    <t>（収入の部）</t>
  </si>
  <si>
    <t>科　目</t>
  </si>
  <si>
    <t>（支出の部）</t>
  </si>
  <si>
    <t>中小企業等高度化支援調査研究</t>
  </si>
  <si>
    <t>情報通信技術高度化調査研究</t>
  </si>
  <si>
    <t>情報通信研究開発施設調査研究</t>
  </si>
  <si>
    <t>情報倉庫調査研究</t>
  </si>
  <si>
    <t>地域情報関連企業共同調査研究</t>
  </si>
  <si>
    <t>高齢者在宅生活支援システム実証</t>
  </si>
  <si>
    <t>北九州IT技術者養成大学校</t>
  </si>
  <si>
    <t>北九州地域情報ﾈｯﾄﾜｰｸの在り方に関する調査研究</t>
  </si>
  <si>
    <t>３　雑支出</t>
  </si>
  <si>
    <t>貸倒損失</t>
  </si>
  <si>
    <t>４　固定資産取得支出</t>
  </si>
  <si>
    <t>仮払金</t>
  </si>
  <si>
    <t>(3) 仮払金</t>
  </si>
  <si>
    <t>(4) 特別会計貸付金</t>
  </si>
  <si>
    <t>敷金減少額</t>
  </si>
  <si>
    <t>　当期事業収入合計</t>
  </si>
  <si>
    <t>８　敷金保証金戻り収入</t>
  </si>
  <si>
    <t>敷金戻り収入</t>
  </si>
  <si>
    <t>８　敷金保証金戻り収入</t>
  </si>
  <si>
    <t>ビル</t>
  </si>
  <si>
    <t>５　特定預金支出</t>
  </si>
  <si>
    <t>貸倒損失</t>
  </si>
  <si>
    <t>(3) 仮払金</t>
  </si>
  <si>
    <t>当期収支差額</t>
  </si>
  <si>
    <t>新規プロジェクト創出調査研究</t>
  </si>
  <si>
    <t>北九州eポート調査研究</t>
  </si>
  <si>
    <t>次世代情報通信技術を活用した情報産業の集積化調査研究</t>
  </si>
  <si>
    <t>研究者育成型産学共同研究開発</t>
  </si>
  <si>
    <t>収入合計　　　　　　　　　（B)</t>
  </si>
  <si>
    <t>当期支出合計　　　　　　　（C)</t>
  </si>
  <si>
    <t>当期収支差額　　　　（A)-（C)</t>
  </si>
  <si>
    <t>次期繰越収支差額　　（B)-（C)</t>
  </si>
  <si>
    <t>当期収入合計　　　　　　　（A)</t>
  </si>
  <si>
    <t>１　事業費</t>
  </si>
  <si>
    <t>平成１４年度　決 算</t>
  </si>
  <si>
    <t>(2) 研究開発</t>
  </si>
  <si>
    <t>(3) 情報の収集・提供</t>
  </si>
  <si>
    <t>(4) 内外関係機関との交流･協力</t>
  </si>
  <si>
    <t>(5) 普及啓発</t>
  </si>
  <si>
    <t>(6) その他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</si>
</sst>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);\(#,##0\)"/>
    <numFmt numFmtId="179" formatCode="\(#,##0\);\(&quot;△ &quot;#,##0\)"/>
    <numFmt numFmtId="180" formatCode="0.0%"/>
    <numFmt numFmtId="181" formatCode="0.000%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\\#,##0;&quot;-\&quot;#,##0"/>
    <numFmt numFmtId="187" formatCode="0_);[Red]\(0\)"/>
  </numFmts>
  <fonts count="15"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u val="single"/>
      <sz val="10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38" fontId="2" fillId="0" borderId="0" xfId="17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center"/>
    </xf>
    <xf numFmtId="177" fontId="2" fillId="0" borderId="0" xfId="17" applyNumberFormat="1" applyFont="1" applyAlignment="1">
      <alignment/>
    </xf>
    <xf numFmtId="177" fontId="2" fillId="0" borderId="0" xfId="17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177" fontId="3" fillId="0" borderId="1" xfId="0" applyNumberFormat="1" applyFont="1" applyBorder="1" applyAlignment="1">
      <alignment horizontal="center" vertical="center"/>
    </xf>
    <xf numFmtId="177" fontId="3" fillId="0" borderId="1" xfId="17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3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4" xfId="0" applyNumberFormat="1" applyFont="1" applyBorder="1" applyAlignment="1">
      <alignment horizontal="center"/>
    </xf>
    <xf numFmtId="177" fontId="4" fillId="0" borderId="5" xfId="0" applyNumberFormat="1" applyFont="1" applyBorder="1" applyAlignment="1">
      <alignment/>
    </xf>
    <xf numFmtId="177" fontId="4" fillId="0" borderId="5" xfId="17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2" fillId="0" borderId="3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center"/>
    </xf>
    <xf numFmtId="177" fontId="3" fillId="0" borderId="5" xfId="17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7" fontId="2" fillId="0" borderId="5" xfId="17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3" fillId="0" borderId="0" xfId="0" applyNumberFormat="1" applyFont="1" applyBorder="1" applyAlignment="1">
      <alignment/>
    </xf>
    <xf numFmtId="177" fontId="3" fillId="0" borderId="4" xfId="0" applyNumberFormat="1" applyFont="1" applyBorder="1" applyAlignment="1">
      <alignment horizontal="center"/>
    </xf>
    <xf numFmtId="177" fontId="3" fillId="0" borderId="0" xfId="0" applyNumberFormat="1" applyFont="1" applyAlignment="1">
      <alignment/>
    </xf>
    <xf numFmtId="177" fontId="3" fillId="0" borderId="7" xfId="17" applyNumberFormat="1" applyFont="1" applyBorder="1" applyAlignment="1">
      <alignment/>
    </xf>
    <xf numFmtId="177" fontId="3" fillId="0" borderId="8" xfId="0" applyNumberFormat="1" applyFont="1" applyBorder="1" applyAlignment="1">
      <alignment/>
    </xf>
    <xf numFmtId="177" fontId="2" fillId="0" borderId="5" xfId="0" applyNumberFormat="1" applyFont="1" applyAlignment="1">
      <alignment/>
    </xf>
    <xf numFmtId="177" fontId="3" fillId="0" borderId="5" xfId="0" applyNumberFormat="1" applyFont="1" applyBorder="1" applyAlignment="1">
      <alignment/>
    </xf>
    <xf numFmtId="177" fontId="2" fillId="0" borderId="9" xfId="0" applyNumberFormat="1" applyFont="1" applyBorder="1" applyAlignment="1">
      <alignment/>
    </xf>
    <xf numFmtId="177" fontId="2" fillId="0" borderId="9" xfId="17" applyNumberFormat="1" applyFont="1" applyBorder="1" applyAlignment="1">
      <alignment/>
    </xf>
    <xf numFmtId="177" fontId="2" fillId="0" borderId="10" xfId="0" applyNumberFormat="1" applyFont="1" applyBorder="1" applyAlignment="1">
      <alignment/>
    </xf>
    <xf numFmtId="177" fontId="3" fillId="0" borderId="11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13" xfId="0" applyNumberFormat="1" applyFont="1" applyBorder="1" applyAlignment="1">
      <alignment horizontal="center"/>
    </xf>
    <xf numFmtId="177" fontId="3" fillId="0" borderId="14" xfId="17" applyNumberFormat="1" applyFont="1" applyBorder="1" applyAlignment="1">
      <alignment/>
    </xf>
    <xf numFmtId="177" fontId="3" fillId="0" borderId="15" xfId="0" applyNumberFormat="1" applyFont="1" applyBorder="1" applyAlignment="1">
      <alignment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178" fontId="3" fillId="0" borderId="16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distributed" vertical="center"/>
    </xf>
    <xf numFmtId="178" fontId="3" fillId="0" borderId="18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5" xfId="0" applyNumberFormat="1" applyFont="1" applyBorder="1" applyAlignment="1">
      <alignment horizontal="right"/>
    </xf>
    <xf numFmtId="177" fontId="4" fillId="0" borderId="6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distributed"/>
    </xf>
    <xf numFmtId="177" fontId="2" fillId="0" borderId="19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7" fontId="3" fillId="0" borderId="5" xfId="0" applyNumberFormat="1" applyFont="1" applyBorder="1" applyAlignment="1">
      <alignment horizontal="right"/>
    </xf>
    <xf numFmtId="0" fontId="3" fillId="0" borderId="0" xfId="0" applyFont="1" applyAlignment="1">
      <alignment/>
    </xf>
    <xf numFmtId="177" fontId="3" fillId="0" borderId="6" xfId="0" applyNumberFormat="1" applyFont="1" applyBorder="1" applyAlignment="1">
      <alignment horizontal="right"/>
    </xf>
    <xf numFmtId="179" fontId="2" fillId="0" borderId="6" xfId="0" applyNumberFormat="1" applyFont="1" applyBorder="1" applyAlignment="1">
      <alignment horizontal="right"/>
    </xf>
    <xf numFmtId="179" fontId="2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4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38" fontId="2" fillId="0" borderId="0" xfId="17" applyFont="1" applyAlignment="1">
      <alignment/>
    </xf>
    <xf numFmtId="49" fontId="2" fillId="0" borderId="0" xfId="17" applyNumberFormat="1" applyFont="1" applyAlignment="1">
      <alignment/>
    </xf>
    <xf numFmtId="49" fontId="2" fillId="0" borderId="0" xfId="17" applyNumberFormat="1" applyFont="1" applyAlignment="1">
      <alignment horizontal="right"/>
    </xf>
    <xf numFmtId="38" fontId="3" fillId="0" borderId="16" xfId="17" applyFont="1" applyBorder="1" applyAlignment="1">
      <alignment vertical="center"/>
    </xf>
    <xf numFmtId="38" fontId="3" fillId="0" borderId="17" xfId="17" applyFont="1" applyBorder="1" applyAlignment="1">
      <alignment horizontal="distributed" vertical="center"/>
    </xf>
    <xf numFmtId="38" fontId="3" fillId="0" borderId="18" xfId="17" applyFont="1" applyBorder="1" applyAlignment="1">
      <alignment vertical="center"/>
    </xf>
    <xf numFmtId="38" fontId="3" fillId="0" borderId="0" xfId="17" applyFont="1" applyAlignment="1">
      <alignment vertical="center"/>
    </xf>
    <xf numFmtId="38" fontId="3" fillId="0" borderId="3" xfId="17" applyFont="1" applyBorder="1" applyAlignment="1">
      <alignment/>
    </xf>
    <xf numFmtId="38" fontId="4" fillId="0" borderId="0" xfId="17" applyFont="1" applyBorder="1" applyAlignment="1">
      <alignment/>
    </xf>
    <xf numFmtId="177" fontId="4" fillId="0" borderId="20" xfId="17" applyNumberFormat="1" applyFont="1" applyBorder="1" applyAlignment="1">
      <alignment/>
    </xf>
    <xf numFmtId="177" fontId="4" fillId="0" borderId="21" xfId="17" applyNumberFormat="1" applyFont="1" applyBorder="1" applyAlignment="1">
      <alignment/>
    </xf>
    <xf numFmtId="177" fontId="4" fillId="0" borderId="22" xfId="17" applyNumberFormat="1" applyFont="1" applyBorder="1" applyAlignment="1">
      <alignment/>
    </xf>
    <xf numFmtId="38" fontId="4" fillId="0" borderId="0" xfId="17" applyFont="1" applyAlignment="1">
      <alignment/>
    </xf>
    <xf numFmtId="38" fontId="2" fillId="0" borderId="3" xfId="17" applyFont="1" applyBorder="1" applyAlignment="1">
      <alignment/>
    </xf>
    <xf numFmtId="177" fontId="2" fillId="0" borderId="20" xfId="17" applyNumberFormat="1" applyFont="1" applyBorder="1" applyAlignment="1">
      <alignment/>
    </xf>
    <xf numFmtId="177" fontId="2" fillId="0" borderId="6" xfId="17" applyNumberFormat="1" applyFont="1" applyBorder="1" applyAlignment="1">
      <alignment/>
    </xf>
    <xf numFmtId="38" fontId="2" fillId="0" borderId="9" xfId="17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0" xfId="17" applyFont="1" applyBorder="1" applyAlignment="1">
      <alignment horizontal="distributed"/>
    </xf>
    <xf numFmtId="177" fontId="3" fillId="0" borderId="20" xfId="17" applyNumberFormat="1" applyFont="1" applyBorder="1" applyAlignment="1">
      <alignment/>
    </xf>
    <xf numFmtId="177" fontId="3" fillId="0" borderId="6" xfId="17" applyNumberFormat="1" applyFont="1" applyBorder="1" applyAlignment="1">
      <alignment/>
    </xf>
    <xf numFmtId="38" fontId="3" fillId="0" borderId="0" xfId="17" applyFont="1" applyAlignment="1">
      <alignment/>
    </xf>
    <xf numFmtId="177" fontId="4" fillId="0" borderId="6" xfId="17" applyNumberFormat="1" applyFont="1" applyBorder="1" applyAlignment="1">
      <alignment/>
    </xf>
    <xf numFmtId="177" fontId="3" fillId="0" borderId="10" xfId="17" applyNumberFormat="1" applyFont="1" applyBorder="1" applyAlignment="1">
      <alignment/>
    </xf>
    <xf numFmtId="38" fontId="3" fillId="0" borderId="11" xfId="17" applyFont="1" applyBorder="1" applyAlignment="1">
      <alignment/>
    </xf>
    <xf numFmtId="38" fontId="3" fillId="0" borderId="12" xfId="17" applyFont="1" applyBorder="1" applyAlignment="1">
      <alignment/>
    </xf>
    <xf numFmtId="38" fontId="3" fillId="0" borderId="12" xfId="17" applyFont="1" applyBorder="1" applyAlignment="1">
      <alignment horizontal="distributed"/>
    </xf>
    <xf numFmtId="177" fontId="3" fillId="0" borderId="23" xfId="17" applyNumberFormat="1" applyFont="1" applyBorder="1" applyAlignment="1">
      <alignment/>
    </xf>
    <xf numFmtId="177" fontId="3" fillId="0" borderId="15" xfId="17" applyNumberFormat="1" applyFont="1" applyBorder="1" applyAlignment="1">
      <alignment/>
    </xf>
    <xf numFmtId="38" fontId="2" fillId="0" borderId="0" xfId="17" applyFont="1" applyAlignment="1">
      <alignment/>
    </xf>
    <xf numFmtId="0" fontId="2" fillId="0" borderId="0" xfId="0" applyFont="1" applyBorder="1" applyAlignment="1">
      <alignment/>
    </xf>
    <xf numFmtId="177" fontId="3" fillId="0" borderId="10" xfId="0" applyNumberFormat="1" applyFont="1" applyBorder="1" applyAlignment="1">
      <alignment horizontal="right"/>
    </xf>
    <xf numFmtId="177" fontId="2" fillId="0" borderId="7" xfId="17" applyNumberFormat="1" applyFont="1" applyBorder="1" applyAlignment="1">
      <alignment/>
    </xf>
    <xf numFmtId="177" fontId="0" fillId="0" borderId="6" xfId="0" applyNumberFormat="1" applyFont="1" applyBorder="1" applyAlignment="1">
      <alignment/>
    </xf>
    <xf numFmtId="177" fontId="6" fillId="0" borderId="10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7" xfId="0" applyNumberFormat="1" applyFont="1" applyBorder="1" applyAlignment="1">
      <alignment/>
    </xf>
    <xf numFmtId="177" fontId="2" fillId="0" borderId="0" xfId="17" applyNumberFormat="1" applyFont="1" applyAlignment="1">
      <alignment horizontal="center"/>
    </xf>
    <xf numFmtId="38" fontId="2" fillId="0" borderId="0" xfId="17" applyFont="1" applyAlignment="1">
      <alignment horizontal="right"/>
    </xf>
    <xf numFmtId="0" fontId="3" fillId="0" borderId="17" xfId="0" applyFont="1" applyBorder="1" applyAlignment="1">
      <alignment horizontal="left" vertical="center"/>
    </xf>
    <xf numFmtId="177" fontId="6" fillId="0" borderId="6" xfId="0" applyNumberFormat="1" applyFont="1" applyBorder="1" applyAlignment="1">
      <alignment horizontal="right"/>
    </xf>
    <xf numFmtId="179" fontId="2" fillId="0" borderId="22" xfId="0" applyNumberFormat="1" applyFont="1" applyBorder="1" applyAlignment="1">
      <alignment horizontal="right"/>
    </xf>
    <xf numFmtId="177" fontId="3" fillId="0" borderId="22" xfId="0" applyNumberFormat="1" applyFont="1" applyBorder="1" applyAlignment="1">
      <alignment horizontal="right"/>
    </xf>
    <xf numFmtId="177" fontId="3" fillId="0" borderId="14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177" fontId="7" fillId="0" borderId="0" xfId="0" applyNumberFormat="1" applyFont="1" applyAlignment="1">
      <alignment horizontal="center"/>
    </xf>
    <xf numFmtId="177" fontId="9" fillId="0" borderId="0" xfId="17" applyNumberFormat="1" applyFont="1" applyAlignment="1">
      <alignment horizontal="left"/>
    </xf>
    <xf numFmtId="177" fontId="3" fillId="0" borderId="0" xfId="0" applyNumberFormat="1" applyFont="1" applyBorder="1" applyAlignment="1">
      <alignment horizontal="distributed"/>
    </xf>
    <xf numFmtId="177" fontId="3" fillId="0" borderId="6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177" fontId="2" fillId="0" borderId="0" xfId="0" applyNumberFormat="1" applyFont="1" applyBorder="1" applyAlignment="1" quotePrefix="1">
      <alignment horizontal="left"/>
    </xf>
    <xf numFmtId="14" fontId="2" fillId="0" borderId="0" xfId="17" applyNumberFormat="1" applyFont="1" applyAlignment="1">
      <alignment/>
    </xf>
    <xf numFmtId="20" fontId="2" fillId="0" borderId="0" xfId="0" applyNumberFormat="1" applyFont="1" applyAlignment="1">
      <alignment/>
    </xf>
    <xf numFmtId="14" fontId="10" fillId="0" borderId="0" xfId="0" applyNumberFormat="1" applyFont="1" applyAlignment="1">
      <alignment horizontal="right"/>
    </xf>
    <xf numFmtId="20" fontId="10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left"/>
    </xf>
    <xf numFmtId="177" fontId="4" fillId="0" borderId="0" xfId="0" applyNumberFormat="1" applyFont="1" applyBorder="1" applyAlignment="1">
      <alignment vertical="center"/>
    </xf>
    <xf numFmtId="177" fontId="4" fillId="0" borderId="4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vertical="center"/>
    </xf>
    <xf numFmtId="177" fontId="4" fillId="0" borderId="5" xfId="17" applyNumberFormat="1" applyFont="1" applyBorder="1" applyAlignment="1">
      <alignment vertical="center"/>
    </xf>
    <xf numFmtId="177" fontId="2" fillId="0" borderId="5" xfId="17" applyNumberFormat="1" applyFont="1" applyBorder="1" applyAlignment="1">
      <alignment vertical="center"/>
    </xf>
    <xf numFmtId="177" fontId="4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horizontal="center" vertical="center"/>
    </xf>
    <xf numFmtId="177" fontId="3" fillId="0" borderId="5" xfId="17" applyNumberFormat="1" applyFont="1" applyBorder="1" applyAlignment="1">
      <alignment vertical="center"/>
    </xf>
    <xf numFmtId="177" fontId="2" fillId="0" borderId="6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17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left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>
      <alignment horizontal="center"/>
    </xf>
    <xf numFmtId="176" fontId="2" fillId="0" borderId="0" xfId="17" applyNumberFormat="1" applyFont="1" applyAlignment="1">
      <alignment/>
    </xf>
    <xf numFmtId="177" fontId="2" fillId="0" borderId="26" xfId="0" applyNumberFormat="1" applyFont="1" applyBorder="1" applyAlignment="1">
      <alignment horizontal="center"/>
    </xf>
    <xf numFmtId="177" fontId="2" fillId="0" borderId="2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horizontal="left" vertical="center" indent="2"/>
    </xf>
    <xf numFmtId="177" fontId="4" fillId="0" borderId="0" xfId="0" applyNumberFormat="1" applyFont="1" applyAlignment="1">
      <alignment vertical="center"/>
    </xf>
    <xf numFmtId="177" fontId="4" fillId="0" borderId="27" xfId="0" applyNumberFormat="1" applyFont="1" applyBorder="1" applyAlignment="1">
      <alignment horizontal="left" vertical="center" indent="1"/>
    </xf>
    <xf numFmtId="177" fontId="4" fillId="0" borderId="28" xfId="0" applyNumberFormat="1" applyFont="1" applyBorder="1" applyAlignment="1">
      <alignment horizontal="left" vertical="center" indent="1"/>
    </xf>
    <xf numFmtId="177" fontId="4" fillId="0" borderId="28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3" fillId="0" borderId="28" xfId="0" applyNumberFormat="1" applyFont="1" applyBorder="1" applyAlignment="1">
      <alignment horizontal="left" vertical="center" indent="1"/>
    </xf>
    <xf numFmtId="177" fontId="14" fillId="0" borderId="0" xfId="0" applyNumberFormat="1" applyFont="1" applyAlignment="1">
      <alignment/>
    </xf>
    <xf numFmtId="177" fontId="8" fillId="0" borderId="0" xfId="0" applyNumberFormat="1" applyFont="1" applyAlignment="1">
      <alignment horizontal="center"/>
    </xf>
    <xf numFmtId="177" fontId="4" fillId="0" borderId="5" xfId="0" applyNumberFormat="1" applyFont="1" applyAlignment="1">
      <alignment/>
    </xf>
    <xf numFmtId="177" fontId="4" fillId="0" borderId="27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 horizontal="left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4" xfId="0" applyNumberFormat="1" applyFont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left" vertical="center" wrapText="1"/>
    </xf>
    <xf numFmtId="177" fontId="0" fillId="0" borderId="4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 quotePrefix="1">
      <alignment horizontal="left" vertical="center" wrapText="1"/>
    </xf>
    <xf numFmtId="177" fontId="8" fillId="0" borderId="0" xfId="0" applyNumberFormat="1" applyFont="1" applyAlignment="1" quotePrefix="1">
      <alignment horizontal="center"/>
    </xf>
    <xf numFmtId="177" fontId="8" fillId="0" borderId="0" xfId="0" applyNumberFormat="1" applyFont="1" applyAlignment="1">
      <alignment horizontal="center"/>
    </xf>
    <xf numFmtId="177" fontId="2" fillId="0" borderId="0" xfId="17" applyNumberFormat="1" applyFont="1" applyAlignment="1" quotePrefix="1">
      <alignment horizontal="center"/>
    </xf>
    <xf numFmtId="177" fontId="2" fillId="0" borderId="0" xfId="17" applyNumberFormat="1" applyFont="1" applyAlignment="1">
      <alignment horizontal="center"/>
    </xf>
    <xf numFmtId="177" fontId="3" fillId="0" borderId="24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distributed"/>
    </xf>
    <xf numFmtId="177" fontId="3" fillId="0" borderId="12" xfId="0" applyNumberFormat="1" applyFont="1" applyBorder="1" applyAlignment="1">
      <alignment horizontal="distributed"/>
    </xf>
    <xf numFmtId="38" fontId="3" fillId="0" borderId="24" xfId="17" applyFont="1" applyBorder="1" applyAlignment="1">
      <alignment horizontal="center" vertical="center"/>
    </xf>
    <xf numFmtId="38" fontId="3" fillId="0" borderId="17" xfId="17" applyFont="1" applyBorder="1" applyAlignment="1">
      <alignment horizontal="center" vertical="center"/>
    </xf>
    <xf numFmtId="38" fontId="3" fillId="0" borderId="30" xfId="17" applyFont="1" applyBorder="1" applyAlignment="1">
      <alignment horizontal="center" vertical="center"/>
    </xf>
    <xf numFmtId="38" fontId="8" fillId="0" borderId="0" xfId="17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8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7" fillId="0" borderId="0" xfId="0" applyNumberFormat="1" applyFont="1" applyAlignment="1" quotePrefix="1">
      <alignment horizontal="center"/>
    </xf>
    <xf numFmtId="177" fontId="7" fillId="0" borderId="0" xfId="0" applyNumberFormat="1" applyFont="1" applyAlignment="1">
      <alignment horizontal="center"/>
    </xf>
    <xf numFmtId="177" fontId="5" fillId="0" borderId="0" xfId="17" applyNumberFormat="1" applyFont="1" applyAlignment="1" quotePrefix="1">
      <alignment horizontal="center"/>
    </xf>
    <xf numFmtId="177" fontId="5" fillId="0" borderId="0" xfId="17" applyNumberFormat="1" applyFont="1" applyAlignment="1">
      <alignment horizontal="center"/>
    </xf>
    <xf numFmtId="177" fontId="2" fillId="0" borderId="0" xfId="0" applyNumberFormat="1" applyFont="1" applyBorder="1" applyAlignment="1" quotePrefix="1">
      <alignment horizontal="left"/>
    </xf>
    <xf numFmtId="177" fontId="2" fillId="0" borderId="4" xfId="0" applyNumberFormat="1" applyFont="1" applyBorder="1" applyAlignment="1" quotePrefix="1">
      <alignment horizontal="left" vertical="center" wrapText="1"/>
    </xf>
    <xf numFmtId="177" fontId="2" fillId="0" borderId="12" xfId="0" applyNumberFormat="1" applyFont="1" applyBorder="1" applyAlignment="1">
      <alignment horizontal="left" vertical="center" wrapText="1"/>
    </xf>
    <xf numFmtId="177" fontId="2" fillId="0" borderId="13" xfId="0" applyNumberFormat="1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2">
      <selection activeCell="H49" sqref="H49"/>
    </sheetView>
  </sheetViews>
  <sheetFormatPr defaultColWidth="9.00390625" defaultRowHeight="12"/>
  <cols>
    <col min="1" max="2" width="2.00390625" style="0" customWidth="1"/>
    <col min="3" max="3" width="2.875" style="0" customWidth="1"/>
    <col min="4" max="4" width="2.625" style="0" customWidth="1"/>
    <col min="5" max="5" width="15.625" style="0" customWidth="1"/>
    <col min="6" max="6" width="10.125" style="0" customWidth="1"/>
    <col min="7" max="8" width="21.00390625" style="0" bestFit="1" customWidth="1"/>
    <col min="9" max="9" width="22.125" style="0" bestFit="1" customWidth="1"/>
    <col min="10" max="10" width="14.375" style="0" customWidth="1"/>
  </cols>
  <sheetData>
    <row r="1" spans="1:10" ht="18" customHeight="1">
      <c r="A1" s="182" t="s">
        <v>158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8" customHeight="1">
      <c r="A2" s="184" t="s">
        <v>226</v>
      </c>
      <c r="B2" s="185"/>
      <c r="C2" s="185"/>
      <c r="D2" s="185"/>
      <c r="E2" s="185"/>
      <c r="F2" s="185"/>
      <c r="G2" s="185"/>
      <c r="H2" s="185"/>
      <c r="I2" s="185"/>
      <c r="J2" s="185"/>
    </row>
    <row r="3" spans="1:10" ht="15.75" customHeight="1">
      <c r="A3" s="5"/>
      <c r="B3" s="5"/>
      <c r="C3" s="5"/>
      <c r="D3" s="5"/>
      <c r="E3" s="5"/>
      <c r="F3" s="6"/>
      <c r="G3" s="5"/>
      <c r="H3" s="7"/>
      <c r="I3" s="8"/>
      <c r="J3" s="9" t="s">
        <v>87</v>
      </c>
    </row>
    <row r="4" spans="1:10" ht="15.75" customHeight="1">
      <c r="A4" s="186" t="s">
        <v>88</v>
      </c>
      <c r="B4" s="187"/>
      <c r="C4" s="187"/>
      <c r="D4" s="187"/>
      <c r="E4" s="187"/>
      <c r="F4" s="188"/>
      <c r="G4" s="10" t="s">
        <v>89</v>
      </c>
      <c r="H4" s="11" t="s">
        <v>90</v>
      </c>
      <c r="I4" s="11" t="s">
        <v>91</v>
      </c>
      <c r="J4" s="12" t="s">
        <v>92</v>
      </c>
    </row>
    <row r="5" spans="1:10" ht="15.75" customHeight="1">
      <c r="A5" s="14" t="s">
        <v>23</v>
      </c>
      <c r="B5" s="15"/>
      <c r="C5" s="15"/>
      <c r="D5" s="15"/>
      <c r="E5" s="15"/>
      <c r="F5" s="16"/>
      <c r="G5" s="17"/>
      <c r="H5" s="18"/>
      <c r="I5" s="18"/>
      <c r="J5" s="19"/>
    </row>
    <row r="6" spans="1:10" ht="15.75" customHeight="1">
      <c r="A6" s="21"/>
      <c r="B6" s="4" t="s">
        <v>141</v>
      </c>
      <c r="C6" s="4"/>
      <c r="D6" s="4"/>
      <c r="E6" s="4"/>
      <c r="F6" s="22"/>
      <c r="G6" s="23">
        <v>37000</v>
      </c>
      <c r="H6" s="23">
        <f>H7</f>
        <v>13361</v>
      </c>
      <c r="I6" s="23">
        <f aca="true" t="shared" si="0" ref="I6:I17">G6-H6</f>
        <v>23639</v>
      </c>
      <c r="J6" s="27"/>
    </row>
    <row r="7" spans="1:10" ht="15.75" customHeight="1">
      <c r="A7" s="21"/>
      <c r="B7" s="4"/>
      <c r="C7" s="4"/>
      <c r="D7" s="4" t="s">
        <v>117</v>
      </c>
      <c r="E7" s="4"/>
      <c r="F7" s="22"/>
      <c r="G7" s="25">
        <v>37000</v>
      </c>
      <c r="H7" s="26">
        <v>13361</v>
      </c>
      <c r="I7" s="26">
        <f t="shared" si="0"/>
        <v>23639</v>
      </c>
      <c r="J7" s="27"/>
    </row>
    <row r="8" spans="1:10" ht="15.75" customHeight="1">
      <c r="A8" s="21"/>
      <c r="B8" s="4" t="s">
        <v>142</v>
      </c>
      <c r="C8" s="4"/>
      <c r="D8" s="4"/>
      <c r="E8" s="4"/>
      <c r="F8" s="22"/>
      <c r="G8" s="23">
        <f>G9</f>
        <v>2100000</v>
      </c>
      <c r="H8" s="23">
        <f>H9</f>
        <v>2010000</v>
      </c>
      <c r="I8" s="23">
        <f t="shared" si="0"/>
        <v>90000</v>
      </c>
      <c r="J8" s="27"/>
    </row>
    <row r="9" spans="1:10" ht="15.75" customHeight="1">
      <c r="A9" s="21"/>
      <c r="B9" s="4"/>
      <c r="C9" s="4"/>
      <c r="D9" s="4" t="s">
        <v>159</v>
      </c>
      <c r="E9" s="4"/>
      <c r="F9" s="22"/>
      <c r="G9" s="25">
        <v>2100000</v>
      </c>
      <c r="H9" s="26">
        <v>2010000</v>
      </c>
      <c r="I9" s="26">
        <f t="shared" si="0"/>
        <v>90000</v>
      </c>
      <c r="J9" s="27"/>
    </row>
    <row r="10" spans="1:10" ht="15.75" customHeight="1">
      <c r="A10" s="21"/>
      <c r="B10" s="4" t="s">
        <v>143</v>
      </c>
      <c r="C10" s="4"/>
      <c r="D10" s="4"/>
      <c r="E10" s="4"/>
      <c r="F10" s="22"/>
      <c r="G10" s="23">
        <f>G11</f>
        <v>373113000</v>
      </c>
      <c r="H10" s="23">
        <f>H11</f>
        <v>380589014</v>
      </c>
      <c r="I10" s="23">
        <f t="shared" si="0"/>
        <v>-7476014</v>
      </c>
      <c r="J10" s="27"/>
    </row>
    <row r="11" spans="1:10" ht="15.75" customHeight="1">
      <c r="A11" s="21"/>
      <c r="B11" s="4"/>
      <c r="C11" s="4"/>
      <c r="D11" s="4" t="s">
        <v>109</v>
      </c>
      <c r="E11" s="4"/>
      <c r="F11" s="22"/>
      <c r="G11" s="25">
        <v>373113000</v>
      </c>
      <c r="H11" s="25">
        <v>380589014</v>
      </c>
      <c r="I11" s="26">
        <f t="shared" si="0"/>
        <v>-7476014</v>
      </c>
      <c r="J11" s="27"/>
    </row>
    <row r="12" spans="1:10" ht="15.75" customHeight="1">
      <c r="A12" s="21"/>
      <c r="B12" s="4" t="s">
        <v>144</v>
      </c>
      <c r="C12" s="4"/>
      <c r="D12" s="4"/>
      <c r="E12" s="4"/>
      <c r="F12" s="22"/>
      <c r="G12" s="23">
        <f>G13</f>
        <v>117500000</v>
      </c>
      <c r="H12" s="23">
        <f>H13</f>
        <v>107500000</v>
      </c>
      <c r="I12" s="23">
        <f t="shared" si="0"/>
        <v>10000000</v>
      </c>
      <c r="J12" s="27"/>
    </row>
    <row r="13" spans="1:10" ht="15.75" customHeight="1">
      <c r="A13" s="21"/>
      <c r="B13" s="4"/>
      <c r="C13" s="4"/>
      <c r="D13" s="4" t="s">
        <v>147</v>
      </c>
      <c r="E13" s="4"/>
      <c r="F13" s="22"/>
      <c r="G13" s="25">
        <v>117500000</v>
      </c>
      <c r="H13" s="25">
        <v>107500000</v>
      </c>
      <c r="I13" s="26">
        <f t="shared" si="0"/>
        <v>10000000</v>
      </c>
      <c r="J13" s="27"/>
    </row>
    <row r="14" spans="1:10" ht="15.75" customHeight="1">
      <c r="A14" s="21"/>
      <c r="B14" s="4" t="s">
        <v>145</v>
      </c>
      <c r="C14" s="4"/>
      <c r="D14" s="4"/>
      <c r="E14" s="4"/>
      <c r="F14" s="22"/>
      <c r="G14" s="23">
        <f>G15</f>
        <v>0</v>
      </c>
      <c r="H14" s="23">
        <f>H15</f>
        <v>200000</v>
      </c>
      <c r="I14" s="23">
        <f t="shared" si="0"/>
        <v>-200000</v>
      </c>
      <c r="J14" s="27"/>
    </row>
    <row r="15" spans="1:10" ht="15.75" customHeight="1">
      <c r="A15" s="21"/>
      <c r="B15" s="4"/>
      <c r="C15" s="4"/>
      <c r="D15" s="4" t="s">
        <v>110</v>
      </c>
      <c r="E15" s="4"/>
      <c r="F15" s="22"/>
      <c r="G15" s="25">
        <v>0</v>
      </c>
      <c r="H15" s="25">
        <v>200000</v>
      </c>
      <c r="I15" s="26">
        <f t="shared" si="0"/>
        <v>-200000</v>
      </c>
      <c r="J15" s="27"/>
    </row>
    <row r="16" spans="1:10" ht="15.75" customHeight="1">
      <c r="A16" s="21"/>
      <c r="B16" s="4" t="s">
        <v>146</v>
      </c>
      <c r="C16" s="4"/>
      <c r="D16" s="4"/>
      <c r="E16" s="4"/>
      <c r="F16" s="22"/>
      <c r="G16" s="23">
        <f>G17</f>
        <v>0</v>
      </c>
      <c r="H16" s="23">
        <f>H17</f>
        <v>0</v>
      </c>
      <c r="I16" s="23">
        <f t="shared" si="0"/>
        <v>0</v>
      </c>
      <c r="J16" s="27"/>
    </row>
    <row r="17" spans="1:10" ht="15.75" customHeight="1">
      <c r="A17" s="21"/>
      <c r="B17" s="4"/>
      <c r="C17" s="4"/>
      <c r="D17" s="4" t="s">
        <v>148</v>
      </c>
      <c r="E17" s="4"/>
      <c r="F17" s="22"/>
      <c r="G17" s="25">
        <v>0</v>
      </c>
      <c r="H17" s="26">
        <v>0</v>
      </c>
      <c r="I17" s="26">
        <f t="shared" si="0"/>
        <v>0</v>
      </c>
      <c r="J17" s="27"/>
    </row>
    <row r="18" spans="1:10" ht="15.75" customHeight="1">
      <c r="A18" s="21"/>
      <c r="B18" s="126" t="s">
        <v>168</v>
      </c>
      <c r="C18" s="4"/>
      <c r="D18" s="4"/>
      <c r="E18" s="4"/>
      <c r="F18" s="22"/>
      <c r="G18" s="23">
        <f>SUM(G19:G20)</f>
        <v>10000</v>
      </c>
      <c r="H18" s="23">
        <f>SUM(H19:H20)</f>
        <v>583553</v>
      </c>
      <c r="I18" s="23">
        <f>SUM(I19:I20)</f>
        <v>-573553</v>
      </c>
      <c r="J18" s="27"/>
    </row>
    <row r="19" spans="1:10" ht="15.75" customHeight="1">
      <c r="A19" s="21"/>
      <c r="B19" s="150"/>
      <c r="C19" s="4"/>
      <c r="D19" s="4" t="s">
        <v>118</v>
      </c>
      <c r="E19" s="4"/>
      <c r="F19" s="22"/>
      <c r="G19" s="26">
        <v>10000</v>
      </c>
      <c r="H19" s="26">
        <v>10603</v>
      </c>
      <c r="I19" s="26">
        <f>G19-H19</f>
        <v>-603</v>
      </c>
      <c r="J19" s="27"/>
    </row>
    <row r="20" spans="1:10" ht="15.75" customHeight="1">
      <c r="A20" s="21"/>
      <c r="B20" s="4"/>
      <c r="C20" s="4"/>
      <c r="D20" s="4" t="s">
        <v>149</v>
      </c>
      <c r="E20" s="4"/>
      <c r="F20" s="22"/>
      <c r="G20" s="25">
        <v>0</v>
      </c>
      <c r="H20" s="25">
        <v>572950</v>
      </c>
      <c r="I20" s="26">
        <f>G20-H20</f>
        <v>-572950</v>
      </c>
      <c r="J20" s="27"/>
    </row>
    <row r="21" spans="1:10" ht="15.75" customHeight="1">
      <c r="A21" s="21"/>
      <c r="B21" s="4" t="s">
        <v>272</v>
      </c>
      <c r="C21" s="4"/>
      <c r="D21" s="4"/>
      <c r="E21" s="4"/>
      <c r="F21" s="22"/>
      <c r="G21" s="23">
        <f>G22</f>
        <v>0</v>
      </c>
      <c r="H21" s="23">
        <f>H22</f>
        <v>198000</v>
      </c>
      <c r="I21" s="23">
        <f>G21-H21</f>
        <v>-198000</v>
      </c>
      <c r="J21" s="27"/>
    </row>
    <row r="22" spans="1:10" ht="15.75" customHeight="1">
      <c r="A22" s="21"/>
      <c r="B22" s="4"/>
      <c r="C22" s="4"/>
      <c r="D22" s="4" t="s">
        <v>273</v>
      </c>
      <c r="E22" s="4"/>
      <c r="F22" s="22"/>
      <c r="G22" s="25">
        <v>0</v>
      </c>
      <c r="H22" s="26">
        <v>198000</v>
      </c>
      <c r="I22" s="26">
        <f>G22-H22</f>
        <v>-198000</v>
      </c>
      <c r="J22" s="27"/>
    </row>
    <row r="23" spans="1:10" ht="15.75" customHeight="1">
      <c r="A23" s="14"/>
      <c r="B23" s="28"/>
      <c r="C23" s="189" t="s">
        <v>93</v>
      </c>
      <c r="D23" s="189"/>
      <c r="E23" s="189"/>
      <c r="F23" s="29" t="s">
        <v>94</v>
      </c>
      <c r="G23" s="112">
        <f>G6+G8+G18+G14+G12+G10+G16+G21</f>
        <v>492760000</v>
      </c>
      <c r="H23" s="112">
        <f>H6+H8+H18+H14+H12+H10+H16+H21</f>
        <v>491093928</v>
      </c>
      <c r="I23" s="112">
        <f>I6+I8+I18+I14+I12+I10+I16+I21</f>
        <v>1666072</v>
      </c>
      <c r="J23" s="124"/>
    </row>
    <row r="24" spans="1:10" ht="15.75" customHeight="1">
      <c r="A24" s="21"/>
      <c r="B24" s="4"/>
      <c r="C24" s="4" t="s">
        <v>35</v>
      </c>
      <c r="D24" s="4"/>
      <c r="E24" s="4"/>
      <c r="F24" s="22"/>
      <c r="G24" s="35">
        <v>76940000</v>
      </c>
      <c r="H24" s="35">
        <v>244384488</v>
      </c>
      <c r="I24" s="36">
        <f>+G24-H24</f>
        <v>-167444488</v>
      </c>
      <c r="J24" s="27"/>
    </row>
    <row r="25" spans="1:10" ht="15.75" customHeight="1">
      <c r="A25" s="14"/>
      <c r="B25" s="28"/>
      <c r="C25" s="189" t="s">
        <v>95</v>
      </c>
      <c r="D25" s="189"/>
      <c r="E25" s="189"/>
      <c r="F25" s="29" t="s">
        <v>96</v>
      </c>
      <c r="G25" s="34">
        <f>G23+G24</f>
        <v>569700000</v>
      </c>
      <c r="H25" s="34">
        <f>H23+H24</f>
        <v>735478416</v>
      </c>
      <c r="I25" s="34">
        <f>I23+I24</f>
        <v>-165778416</v>
      </c>
      <c r="J25" s="124"/>
    </row>
    <row r="26" spans="1:10" ht="15.75" customHeight="1">
      <c r="A26" s="14"/>
      <c r="B26" s="28"/>
      <c r="C26" s="123"/>
      <c r="D26" s="123"/>
      <c r="E26" s="123"/>
      <c r="F26" s="29"/>
      <c r="G26" s="34"/>
      <c r="H26" s="34"/>
      <c r="I26" s="23"/>
      <c r="J26" s="124"/>
    </row>
    <row r="27" spans="1:10" ht="15.75" customHeight="1">
      <c r="A27" s="14" t="s">
        <v>36</v>
      </c>
      <c r="B27" s="15"/>
      <c r="C27" s="15"/>
      <c r="D27" s="15"/>
      <c r="E27" s="15"/>
      <c r="F27" s="16"/>
      <c r="G27" s="17"/>
      <c r="H27" s="18"/>
      <c r="I27" s="26"/>
      <c r="J27" s="19"/>
    </row>
    <row r="28" spans="1:10" ht="15.75" customHeight="1">
      <c r="A28" s="21"/>
      <c r="B28" s="4" t="s">
        <v>37</v>
      </c>
      <c r="C28" s="4"/>
      <c r="D28" s="4"/>
      <c r="E28" s="4"/>
      <c r="F28" s="22"/>
      <c r="G28" s="23">
        <f>SUBTOTAL(9,G29:G35)</f>
        <v>413160000</v>
      </c>
      <c r="H28" s="23">
        <f>SUBTOTAL(9,H29:H35)</f>
        <v>410527915</v>
      </c>
      <c r="I28" s="23">
        <f>G28-H28</f>
        <v>2632085</v>
      </c>
      <c r="J28" s="27"/>
    </row>
    <row r="29" spans="1:10" ht="15.75" customHeight="1">
      <c r="A29" s="21"/>
      <c r="B29" s="4"/>
      <c r="C29" s="4"/>
      <c r="D29" s="5" t="s">
        <v>150</v>
      </c>
      <c r="E29" s="4"/>
      <c r="F29" s="22"/>
      <c r="G29" s="25">
        <v>34620000</v>
      </c>
      <c r="H29" s="25">
        <v>34539506</v>
      </c>
      <c r="I29" s="26">
        <f aca="true" t="shared" si="1" ref="I29:I51">G29-H29</f>
        <v>80494</v>
      </c>
      <c r="J29" s="27"/>
    </row>
    <row r="30" spans="1:10" ht="15.75" customHeight="1">
      <c r="A30" s="21"/>
      <c r="B30" s="4"/>
      <c r="C30" s="4"/>
      <c r="D30" s="5" t="s">
        <v>151</v>
      </c>
      <c r="E30" s="4"/>
      <c r="F30" s="22"/>
      <c r="G30" s="25">
        <v>235330000</v>
      </c>
      <c r="H30" s="25">
        <v>235243034</v>
      </c>
      <c r="I30" s="26">
        <f t="shared" si="1"/>
        <v>86966</v>
      </c>
      <c r="J30" s="27"/>
    </row>
    <row r="31" spans="1:10" ht="15.75" customHeight="1">
      <c r="A31" s="21"/>
      <c r="B31" s="4"/>
      <c r="C31" s="4"/>
      <c r="D31" s="5" t="s">
        <v>152</v>
      </c>
      <c r="E31" s="4"/>
      <c r="F31" s="22"/>
      <c r="G31" s="25">
        <v>2400000</v>
      </c>
      <c r="H31" s="25">
        <v>2387280</v>
      </c>
      <c r="I31" s="26">
        <f t="shared" si="1"/>
        <v>12720</v>
      </c>
      <c r="J31" s="27"/>
    </row>
    <row r="32" spans="1:10" ht="15.75" customHeight="1">
      <c r="A32" s="21"/>
      <c r="B32" s="4"/>
      <c r="C32" s="4"/>
      <c r="D32" s="5" t="s">
        <v>153</v>
      </c>
      <c r="E32" s="4"/>
      <c r="F32" s="22"/>
      <c r="G32" s="25">
        <v>4530000</v>
      </c>
      <c r="H32" s="25">
        <v>4523835</v>
      </c>
      <c r="I32" s="26">
        <f t="shared" si="1"/>
        <v>6165</v>
      </c>
      <c r="J32" s="27"/>
    </row>
    <row r="33" spans="1:10" ht="15.75" customHeight="1">
      <c r="A33" s="21"/>
      <c r="B33" s="4"/>
      <c r="C33" s="4"/>
      <c r="D33" s="5" t="s">
        <v>154</v>
      </c>
      <c r="E33" s="4"/>
      <c r="F33" s="22"/>
      <c r="G33" s="25">
        <v>4600000</v>
      </c>
      <c r="H33" s="25">
        <v>4590109</v>
      </c>
      <c r="I33" s="26">
        <f>G33-H33</f>
        <v>9891</v>
      </c>
      <c r="J33" s="27"/>
    </row>
    <row r="34" spans="1:10" ht="15.75" customHeight="1">
      <c r="A34" s="21"/>
      <c r="B34" s="4"/>
      <c r="C34" s="4"/>
      <c r="D34" s="5" t="s">
        <v>116</v>
      </c>
      <c r="E34" s="4"/>
      <c r="F34" s="22"/>
      <c r="G34" s="25">
        <v>35080000</v>
      </c>
      <c r="H34" s="25">
        <v>35032768</v>
      </c>
      <c r="I34" s="26">
        <f t="shared" si="1"/>
        <v>47232</v>
      </c>
      <c r="J34" s="27"/>
    </row>
    <row r="35" spans="1:10" ht="15.75" customHeight="1">
      <c r="A35" s="21"/>
      <c r="B35" s="4"/>
      <c r="C35" s="4"/>
      <c r="D35" s="5" t="s">
        <v>275</v>
      </c>
      <c r="E35" s="4"/>
      <c r="F35" s="22"/>
      <c r="G35" s="25">
        <v>96600000</v>
      </c>
      <c r="H35" s="25">
        <v>94211383</v>
      </c>
      <c r="I35" s="26">
        <f t="shared" si="1"/>
        <v>2388617</v>
      </c>
      <c r="J35" s="27"/>
    </row>
    <row r="36" spans="1:10" ht="15.75" customHeight="1">
      <c r="A36" s="21"/>
      <c r="B36" s="4" t="s">
        <v>38</v>
      </c>
      <c r="C36" s="4"/>
      <c r="D36" s="4"/>
      <c r="E36" s="4"/>
      <c r="F36" s="22"/>
      <c r="G36" s="34">
        <f>SUBTOTAL(9,G37:G40)</f>
        <v>111490000</v>
      </c>
      <c r="H36" s="34">
        <f>SUBTOTAL(9,H37:H40)</f>
        <v>111456875</v>
      </c>
      <c r="I36" s="23">
        <f t="shared" si="1"/>
        <v>33125</v>
      </c>
      <c r="J36" s="27"/>
    </row>
    <row r="37" spans="1:10" ht="15.75" customHeight="1">
      <c r="A37" s="21"/>
      <c r="B37" s="4"/>
      <c r="C37" s="4"/>
      <c r="D37" s="4" t="s">
        <v>140</v>
      </c>
      <c r="E37" s="4"/>
      <c r="F37" s="22"/>
      <c r="G37" s="25">
        <v>84130000</v>
      </c>
      <c r="H37" s="25">
        <v>84129718</v>
      </c>
      <c r="I37" s="26">
        <f t="shared" si="1"/>
        <v>282</v>
      </c>
      <c r="J37" s="27"/>
    </row>
    <row r="38" spans="1:10" ht="15.75" customHeight="1">
      <c r="A38" s="21"/>
      <c r="B38" s="4"/>
      <c r="C38" s="4"/>
      <c r="D38" s="4" t="s">
        <v>137</v>
      </c>
      <c r="E38" s="4"/>
      <c r="F38" s="22"/>
      <c r="G38" s="25">
        <v>11300000</v>
      </c>
      <c r="H38" s="25">
        <v>11298036</v>
      </c>
      <c r="I38" s="26">
        <f t="shared" si="1"/>
        <v>1964</v>
      </c>
      <c r="J38" s="27"/>
    </row>
    <row r="39" spans="1:10" ht="15.75" customHeight="1">
      <c r="A39" s="21"/>
      <c r="B39" s="4"/>
      <c r="C39" s="4"/>
      <c r="D39" s="4" t="s">
        <v>138</v>
      </c>
      <c r="E39" s="4"/>
      <c r="F39" s="22"/>
      <c r="G39" s="25">
        <v>6130000</v>
      </c>
      <c r="H39" s="25">
        <v>6122775</v>
      </c>
      <c r="I39" s="26">
        <f t="shared" si="1"/>
        <v>7225</v>
      </c>
      <c r="J39" s="27"/>
    </row>
    <row r="40" spans="1:10" ht="15.75" customHeight="1">
      <c r="A40" s="21"/>
      <c r="B40" s="4"/>
      <c r="C40" s="4"/>
      <c r="D40" s="126" t="s">
        <v>169</v>
      </c>
      <c r="E40" s="4"/>
      <c r="F40" s="22"/>
      <c r="G40" s="33">
        <v>9930000</v>
      </c>
      <c r="H40" s="33">
        <v>9906346</v>
      </c>
      <c r="I40" s="26">
        <f t="shared" si="1"/>
        <v>23654</v>
      </c>
      <c r="J40" s="27"/>
    </row>
    <row r="41" spans="1:10" ht="15.75" customHeight="1">
      <c r="A41" s="21"/>
      <c r="B41" s="4" t="s">
        <v>264</v>
      </c>
      <c r="C41" s="4"/>
      <c r="D41" s="4"/>
      <c r="E41" s="4"/>
      <c r="F41" s="22"/>
      <c r="G41" s="34">
        <f>SUBTOTAL(9,G42:G42)</f>
        <v>30000</v>
      </c>
      <c r="H41" s="34">
        <f>SUBTOTAL(9,H42:H42)</f>
        <v>30000</v>
      </c>
      <c r="I41" s="23">
        <f t="shared" si="1"/>
        <v>0</v>
      </c>
      <c r="J41" s="27"/>
    </row>
    <row r="42" spans="1:10" ht="15.75" customHeight="1">
      <c r="A42" s="21"/>
      <c r="B42" s="4"/>
      <c r="C42" s="4"/>
      <c r="D42" s="4" t="s">
        <v>277</v>
      </c>
      <c r="E42" s="4"/>
      <c r="F42" s="22"/>
      <c r="G42" s="33">
        <v>30000</v>
      </c>
      <c r="H42" s="33">
        <v>30000</v>
      </c>
      <c r="I42" s="26">
        <f t="shared" si="1"/>
        <v>0</v>
      </c>
      <c r="J42" s="27"/>
    </row>
    <row r="43" spans="1:10" ht="15.75" customHeight="1">
      <c r="A43" s="21"/>
      <c r="B43" s="4" t="s">
        <v>266</v>
      </c>
      <c r="C43" s="4"/>
      <c r="D43" s="4"/>
      <c r="E43" s="4"/>
      <c r="F43" s="22"/>
      <c r="G43" s="34">
        <f>SUBTOTAL(9,G44:G44)</f>
        <v>1020000</v>
      </c>
      <c r="H43" s="34">
        <f>SUBTOTAL(9,H44:H44)</f>
        <v>1018686</v>
      </c>
      <c r="I43" s="23">
        <f>G43-H43</f>
        <v>1314</v>
      </c>
      <c r="J43" s="27"/>
    </row>
    <row r="44" spans="1:10" ht="15.75" customHeight="1">
      <c r="A44" s="21"/>
      <c r="B44" s="4"/>
      <c r="C44" s="4"/>
      <c r="D44" s="4" t="s">
        <v>97</v>
      </c>
      <c r="E44" s="4"/>
      <c r="F44" s="22"/>
      <c r="G44" s="33">
        <v>1020000</v>
      </c>
      <c r="H44" s="33">
        <v>1018686</v>
      </c>
      <c r="I44" s="26">
        <f>G44-H44</f>
        <v>1314</v>
      </c>
      <c r="J44" s="27"/>
    </row>
    <row r="45" spans="1:10" ht="15.75" customHeight="1">
      <c r="A45" s="21"/>
      <c r="B45" s="4" t="s">
        <v>276</v>
      </c>
      <c r="C45" s="4"/>
      <c r="D45" s="4"/>
      <c r="E45" s="4"/>
      <c r="F45" s="22"/>
      <c r="G45" s="34">
        <f>SUBTOTAL(9,G46:G46)</f>
        <v>40000000</v>
      </c>
      <c r="H45" s="34">
        <f>SUBTOTAL(9,H46:H46)</f>
        <v>40000000</v>
      </c>
      <c r="I45" s="23">
        <f>G45-H45</f>
        <v>0</v>
      </c>
      <c r="J45" s="27"/>
    </row>
    <row r="46" spans="1:10" ht="15.75" customHeight="1">
      <c r="A46" s="21"/>
      <c r="B46" s="4"/>
      <c r="C46" s="4"/>
      <c r="D46" s="4" t="s">
        <v>155</v>
      </c>
      <c r="E46" s="4"/>
      <c r="F46" s="22"/>
      <c r="G46" s="33">
        <v>40000000</v>
      </c>
      <c r="H46" s="33">
        <v>40000000</v>
      </c>
      <c r="I46" s="26">
        <f>G46-H46</f>
        <v>0</v>
      </c>
      <c r="J46" s="27"/>
    </row>
    <row r="47" spans="1:10" ht="15.75" customHeight="1">
      <c r="A47" s="21"/>
      <c r="B47" s="126" t="s">
        <v>156</v>
      </c>
      <c r="C47" s="4"/>
      <c r="D47" s="4"/>
      <c r="E47" s="4"/>
      <c r="F47" s="22"/>
      <c r="G47" s="34">
        <f>SUBTOTAL(9,G48)</f>
        <v>4000000</v>
      </c>
      <c r="H47" s="34">
        <f>SUBTOTAL(9,H48)</f>
        <v>0</v>
      </c>
      <c r="I47" s="23">
        <f t="shared" si="1"/>
        <v>4000000</v>
      </c>
      <c r="J47" s="27"/>
    </row>
    <row r="48" spans="1:10" ht="15.75" customHeight="1">
      <c r="A48" s="21"/>
      <c r="B48" s="4"/>
      <c r="C48" s="4"/>
      <c r="D48" s="4" t="s">
        <v>47</v>
      </c>
      <c r="E48" s="4"/>
      <c r="F48" s="22"/>
      <c r="G48" s="35">
        <v>4000000</v>
      </c>
      <c r="H48" s="35">
        <v>0</v>
      </c>
      <c r="I48" s="36">
        <f t="shared" si="1"/>
        <v>4000000</v>
      </c>
      <c r="J48" s="37"/>
    </row>
    <row r="49" spans="1:10" ht="15.75" customHeight="1">
      <c r="A49" s="14"/>
      <c r="B49" s="28"/>
      <c r="C49" s="189" t="s">
        <v>98</v>
      </c>
      <c r="D49" s="189"/>
      <c r="E49" s="189"/>
      <c r="F49" s="29" t="s">
        <v>99</v>
      </c>
      <c r="G49" s="31">
        <f>+G28+G36+G41+G43+G45+G47</f>
        <v>569700000</v>
      </c>
      <c r="H49" s="31">
        <f>+H28+H36+H41+H43+H45+H47</f>
        <v>563033476</v>
      </c>
      <c r="I49" s="31">
        <f t="shared" si="1"/>
        <v>6666524</v>
      </c>
      <c r="J49" s="32"/>
    </row>
    <row r="50" spans="1:10" ht="15.75" customHeight="1">
      <c r="A50" s="14"/>
      <c r="B50" s="28"/>
      <c r="C50" s="189" t="s">
        <v>100</v>
      </c>
      <c r="D50" s="189"/>
      <c r="E50" s="189"/>
      <c r="F50" s="29" t="s">
        <v>101</v>
      </c>
      <c r="G50" s="31">
        <f>G23-G49</f>
        <v>-76940000</v>
      </c>
      <c r="H50" s="31">
        <f>H23-H49</f>
        <v>-71939548</v>
      </c>
      <c r="I50" s="31">
        <f t="shared" si="1"/>
        <v>-5000452</v>
      </c>
      <c r="J50" s="32"/>
    </row>
    <row r="51" spans="1:10" ht="15.75" customHeight="1">
      <c r="A51" s="38"/>
      <c r="B51" s="39"/>
      <c r="C51" s="190" t="s">
        <v>102</v>
      </c>
      <c r="D51" s="190"/>
      <c r="E51" s="190"/>
      <c r="F51" s="40" t="s">
        <v>103</v>
      </c>
      <c r="G51" s="41">
        <f>G25-G49</f>
        <v>0</v>
      </c>
      <c r="H51" s="41">
        <f>H25-H49</f>
        <v>172444940</v>
      </c>
      <c r="I51" s="41">
        <f t="shared" si="1"/>
        <v>-172444940</v>
      </c>
      <c r="J51" s="42"/>
    </row>
  </sheetData>
  <mergeCells count="8">
    <mergeCell ref="C50:E50"/>
    <mergeCell ref="C51:E51"/>
    <mergeCell ref="C23:E23"/>
    <mergeCell ref="C25:E25"/>
    <mergeCell ref="A1:J1"/>
    <mergeCell ref="A2:J2"/>
    <mergeCell ref="A4:F4"/>
    <mergeCell ref="C49:E49"/>
  </mergeCells>
  <printOptions/>
  <pageMargins left="0.75" right="0.75" top="1" bottom="1" header="0.512" footer="0.512"/>
  <pageSetup fitToHeight="1" fitToWidth="1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H49" sqref="H49"/>
    </sheetView>
  </sheetViews>
  <sheetFormatPr defaultColWidth="9.00390625" defaultRowHeight="12"/>
  <cols>
    <col min="1" max="1" width="1.625" style="43" customWidth="1"/>
    <col min="2" max="2" width="3.875" style="43" customWidth="1"/>
    <col min="3" max="4" width="2.125" style="43" customWidth="1"/>
    <col min="5" max="5" width="24.875" style="43" customWidth="1"/>
    <col min="6" max="6" width="18.125" style="44" bestFit="1" customWidth="1"/>
    <col min="7" max="7" width="16.625" style="44" bestFit="1" customWidth="1"/>
    <col min="8" max="8" width="19.875" style="44" customWidth="1"/>
    <col min="9" max="9" width="12.875" style="43" bestFit="1" customWidth="1"/>
    <col min="10" max="16384" width="9.375" style="43" customWidth="1"/>
  </cols>
  <sheetData>
    <row r="1" spans="1:8" ht="14.25">
      <c r="A1" s="199" t="s">
        <v>77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84" t="s">
        <v>227</v>
      </c>
      <c r="B2" s="185"/>
      <c r="C2" s="185"/>
      <c r="D2" s="185"/>
      <c r="E2" s="185"/>
      <c r="F2" s="185"/>
      <c r="G2" s="185"/>
      <c r="H2" s="185"/>
    </row>
    <row r="3" ht="13.5" customHeight="1">
      <c r="H3" s="9" t="s">
        <v>76</v>
      </c>
    </row>
    <row r="4" spans="1:8" s="48" customFormat="1" ht="22.5" customHeight="1">
      <c r="A4" s="110"/>
      <c r="B4" s="111"/>
      <c r="C4" s="111"/>
      <c r="D4" s="111"/>
      <c r="E4" s="115" t="s">
        <v>72</v>
      </c>
      <c r="F4" s="45"/>
      <c r="G4" s="46" t="s">
        <v>67</v>
      </c>
      <c r="H4" s="47"/>
    </row>
    <row r="5" spans="1:8" s="53" customFormat="1" ht="16.5" customHeight="1">
      <c r="A5" s="49" t="s">
        <v>0</v>
      </c>
      <c r="B5" s="50"/>
      <c r="C5" s="50"/>
      <c r="D5" s="50"/>
      <c r="E5" s="50"/>
      <c r="F5" s="51"/>
      <c r="G5" s="51"/>
      <c r="H5" s="52"/>
    </row>
    <row r="6" spans="1:8" ht="16.5" customHeight="1">
      <c r="A6" s="54"/>
      <c r="B6" s="2" t="s">
        <v>1</v>
      </c>
      <c r="C6" s="2"/>
      <c r="D6" s="2"/>
      <c r="E6" s="2"/>
      <c r="F6" s="55"/>
      <c r="G6" s="55"/>
      <c r="H6" s="56"/>
    </row>
    <row r="7" spans="1:8" ht="16.5" customHeight="1">
      <c r="A7" s="54"/>
      <c r="B7" s="2"/>
      <c r="C7" s="2" t="s">
        <v>51</v>
      </c>
      <c r="E7" s="2"/>
      <c r="F7" s="55"/>
      <c r="G7" s="55"/>
      <c r="H7" s="56"/>
    </row>
    <row r="8" spans="1:8" ht="16.5" customHeight="1">
      <c r="A8" s="54"/>
      <c r="B8" s="2"/>
      <c r="D8" s="2" t="s">
        <v>52</v>
      </c>
      <c r="F8" s="55">
        <v>37301</v>
      </c>
      <c r="G8" s="55"/>
      <c r="H8" s="56"/>
    </row>
    <row r="9" spans="1:8" ht="16.5" customHeight="1">
      <c r="A9" s="54"/>
      <c r="B9" s="2"/>
      <c r="D9" s="2" t="s">
        <v>112</v>
      </c>
      <c r="E9" s="109"/>
      <c r="F9" s="55">
        <v>53796213</v>
      </c>
      <c r="G9" s="55"/>
      <c r="H9" s="56"/>
    </row>
    <row r="10" spans="1:8" ht="16.5" customHeight="1">
      <c r="A10" s="54"/>
      <c r="B10" s="2"/>
      <c r="D10" s="2" t="s">
        <v>53</v>
      </c>
      <c r="F10" s="55">
        <f>SUM(F8:F9)</f>
        <v>53833514</v>
      </c>
      <c r="G10" s="55"/>
      <c r="H10" s="56"/>
    </row>
    <row r="11" spans="1:8" ht="16.5" customHeight="1">
      <c r="A11" s="54"/>
      <c r="B11" s="2"/>
      <c r="C11" s="43" t="s">
        <v>54</v>
      </c>
      <c r="D11" s="2"/>
      <c r="E11" s="2"/>
      <c r="F11" s="55"/>
      <c r="G11" s="55"/>
      <c r="H11" s="56"/>
    </row>
    <row r="12" spans="1:8" ht="16.5" customHeight="1">
      <c r="A12" s="54"/>
      <c r="B12" s="2"/>
      <c r="D12" s="2" t="s">
        <v>108</v>
      </c>
      <c r="E12" s="2"/>
      <c r="F12" s="55">
        <v>60000</v>
      </c>
      <c r="G12" s="55"/>
      <c r="H12" s="56"/>
    </row>
    <row r="13" spans="1:8" ht="16.5" customHeight="1">
      <c r="A13" s="54"/>
      <c r="B13" s="2"/>
      <c r="D13" s="2" t="s">
        <v>109</v>
      </c>
      <c r="E13" s="2"/>
      <c r="F13" s="55">
        <v>85121146</v>
      </c>
      <c r="G13" s="55"/>
      <c r="H13" s="56"/>
    </row>
    <row r="14" spans="1:8" ht="16.5" customHeight="1">
      <c r="A14" s="54"/>
      <c r="B14" s="2"/>
      <c r="D14" s="2" t="s">
        <v>73</v>
      </c>
      <c r="E14" s="2"/>
      <c r="F14" s="55">
        <f>SUM(F12:F13)</f>
        <v>85181146</v>
      </c>
      <c r="G14" s="55"/>
      <c r="H14" s="56"/>
    </row>
    <row r="15" spans="1:8" ht="16.5" customHeight="1">
      <c r="A15" s="54"/>
      <c r="B15" s="2"/>
      <c r="C15" s="43" t="s">
        <v>268</v>
      </c>
      <c r="D15" s="2"/>
      <c r="E15" s="2"/>
      <c r="F15" s="55">
        <v>720000</v>
      </c>
      <c r="G15" s="55"/>
      <c r="H15" s="56"/>
    </row>
    <row r="16" spans="1:8" ht="16.5" customHeight="1">
      <c r="A16" s="54"/>
      <c r="B16" s="2"/>
      <c r="C16" s="43" t="s">
        <v>269</v>
      </c>
      <c r="E16" s="2"/>
      <c r="F16" s="57">
        <v>86666834</v>
      </c>
      <c r="G16" s="55"/>
      <c r="H16" s="56"/>
    </row>
    <row r="17" spans="1:8" ht="16.5" customHeight="1">
      <c r="A17" s="54"/>
      <c r="B17" s="2"/>
      <c r="C17" s="58" t="s">
        <v>4</v>
      </c>
      <c r="D17" s="2"/>
      <c r="F17" s="55"/>
      <c r="G17" s="55">
        <f>F10+F14+F16+F15</f>
        <v>226401494</v>
      </c>
      <c r="H17" s="56"/>
    </row>
    <row r="18" spans="1:8" ht="16.5" customHeight="1">
      <c r="A18" s="54"/>
      <c r="B18" s="2" t="s">
        <v>5</v>
      </c>
      <c r="C18" s="2"/>
      <c r="D18" s="2"/>
      <c r="E18" s="2"/>
      <c r="F18" s="55"/>
      <c r="G18" s="55"/>
      <c r="H18" s="56"/>
    </row>
    <row r="19" spans="1:8" ht="16.5" customHeight="1">
      <c r="A19" s="54"/>
      <c r="B19" s="2"/>
      <c r="C19" s="2" t="s">
        <v>55</v>
      </c>
      <c r="F19" s="55"/>
      <c r="G19" s="55"/>
      <c r="H19" s="56"/>
    </row>
    <row r="20" spans="1:8" ht="16.5" customHeight="1">
      <c r="A20" s="54"/>
      <c r="B20" s="2"/>
      <c r="C20" s="2"/>
      <c r="D20" s="2" t="s">
        <v>172</v>
      </c>
      <c r="E20" s="2"/>
      <c r="F20" s="55"/>
      <c r="G20" s="55"/>
      <c r="H20" s="56"/>
    </row>
    <row r="21" spans="1:8" ht="16.5" customHeight="1">
      <c r="A21" s="54"/>
      <c r="B21" s="2"/>
      <c r="C21" s="2"/>
      <c r="D21" s="2"/>
      <c r="E21" s="1" t="s">
        <v>75</v>
      </c>
      <c r="F21" s="55">
        <v>52000000</v>
      </c>
      <c r="G21" s="55"/>
      <c r="H21" s="56"/>
    </row>
    <row r="22" spans="1:8" ht="16.5" customHeight="1">
      <c r="A22" s="54"/>
      <c r="B22" s="2"/>
      <c r="C22" s="2"/>
      <c r="D22" s="2"/>
      <c r="E22" s="1" t="s">
        <v>74</v>
      </c>
      <c r="F22" s="55">
        <v>82000000</v>
      </c>
      <c r="G22" s="55"/>
      <c r="H22" s="56"/>
    </row>
    <row r="23" spans="1:8" ht="16.5" customHeight="1">
      <c r="A23" s="54"/>
      <c r="B23" s="2"/>
      <c r="C23" s="2"/>
      <c r="D23" s="2"/>
      <c r="E23" s="1" t="s">
        <v>173</v>
      </c>
      <c r="F23" s="55">
        <v>51500000</v>
      </c>
      <c r="G23" s="55"/>
      <c r="H23" s="56"/>
    </row>
    <row r="24" spans="1:8" ht="16.5" customHeight="1">
      <c r="A24" s="54"/>
      <c r="B24" s="2"/>
      <c r="C24" s="2"/>
      <c r="D24" s="58" t="s">
        <v>8</v>
      </c>
      <c r="F24" s="55">
        <f>F21+F22+F23</f>
        <v>185500000</v>
      </c>
      <c r="G24" s="55"/>
      <c r="H24" s="56"/>
    </row>
    <row r="25" spans="1:8" ht="16.5" customHeight="1">
      <c r="A25" s="54"/>
      <c r="B25" s="2"/>
      <c r="C25" s="2" t="s">
        <v>78</v>
      </c>
      <c r="D25" s="58"/>
      <c r="F25" s="55"/>
      <c r="G25" s="55"/>
      <c r="H25" s="56"/>
    </row>
    <row r="26" spans="1:8" ht="16.5" customHeight="1">
      <c r="A26" s="54"/>
      <c r="B26" s="2"/>
      <c r="C26" s="2"/>
      <c r="D26" s="58" t="s">
        <v>171</v>
      </c>
      <c r="F26" s="55">
        <v>1723480</v>
      </c>
      <c r="G26" s="55"/>
      <c r="H26" s="56"/>
    </row>
    <row r="27" spans="1:8" ht="16.5" customHeight="1">
      <c r="A27" s="54"/>
      <c r="B27" s="2"/>
      <c r="D27" s="2" t="s">
        <v>79</v>
      </c>
      <c r="E27" s="2"/>
      <c r="F27" s="55">
        <v>54337316</v>
      </c>
      <c r="G27" s="55"/>
      <c r="H27" s="56"/>
    </row>
    <row r="28" spans="1:8" ht="16.5" customHeight="1">
      <c r="A28" s="54"/>
      <c r="B28" s="2"/>
      <c r="D28" s="2" t="s">
        <v>80</v>
      </c>
      <c r="E28" s="2"/>
      <c r="F28" s="55">
        <v>508440</v>
      </c>
      <c r="G28" s="55"/>
      <c r="H28" s="56"/>
    </row>
    <row r="29" spans="1:8" ht="16.5" customHeight="1">
      <c r="A29" s="54"/>
      <c r="B29" s="2"/>
      <c r="C29" s="2"/>
      <c r="D29" s="2" t="s">
        <v>81</v>
      </c>
      <c r="E29" s="2"/>
      <c r="F29" s="55">
        <f>SUM(F26:F28)</f>
        <v>56569236</v>
      </c>
      <c r="G29" s="55"/>
      <c r="H29" s="56"/>
    </row>
    <row r="30" spans="1:8" ht="16.5" customHeight="1">
      <c r="A30" s="54"/>
      <c r="B30" s="2"/>
      <c r="C30" s="2" t="s">
        <v>56</v>
      </c>
      <c r="F30" s="60"/>
      <c r="G30" s="57">
        <f>F24+F29</f>
        <v>242069236</v>
      </c>
      <c r="H30" s="56"/>
    </row>
    <row r="31" spans="1:8" s="64" customFormat="1" ht="16.5" customHeight="1">
      <c r="A31" s="49"/>
      <c r="B31" s="61"/>
      <c r="C31" s="61"/>
      <c r="D31" s="61"/>
      <c r="E31" s="62" t="s">
        <v>14</v>
      </c>
      <c r="F31" s="63"/>
      <c r="G31" s="63"/>
      <c r="H31" s="104">
        <f>G17+G30</f>
        <v>468470730</v>
      </c>
    </row>
    <row r="32" spans="1:8" s="64" customFormat="1" ht="4.5" customHeight="1">
      <c r="A32" s="49"/>
      <c r="B32" s="61"/>
      <c r="C32" s="61"/>
      <c r="D32" s="61"/>
      <c r="E32" s="62"/>
      <c r="F32" s="63"/>
      <c r="G32" s="63"/>
      <c r="H32" s="108"/>
    </row>
    <row r="33" spans="1:8" s="64" customFormat="1" ht="10.5" customHeight="1">
      <c r="A33" s="49"/>
      <c r="B33" s="61"/>
      <c r="C33" s="61"/>
      <c r="D33" s="61"/>
      <c r="E33" s="62"/>
      <c r="F33" s="63"/>
      <c r="G33" s="63"/>
      <c r="H33" s="65"/>
    </row>
    <row r="34" spans="1:8" s="53" customFormat="1" ht="16.5" customHeight="1">
      <c r="A34" s="49" t="s">
        <v>15</v>
      </c>
      <c r="B34" s="50"/>
      <c r="C34" s="50"/>
      <c r="D34" s="50"/>
      <c r="E34" s="50"/>
      <c r="F34" s="51"/>
      <c r="G34" s="51"/>
      <c r="H34" s="52"/>
    </row>
    <row r="35" spans="1:8" ht="16.5" customHeight="1">
      <c r="A35" s="54"/>
      <c r="B35" s="2" t="s">
        <v>16</v>
      </c>
      <c r="C35" s="2"/>
      <c r="D35" s="2"/>
      <c r="E35" s="2"/>
      <c r="F35" s="55"/>
      <c r="G35" s="55"/>
      <c r="H35" s="56"/>
    </row>
    <row r="36" spans="1:8" ht="16.5" customHeight="1">
      <c r="A36" s="54"/>
      <c r="B36" s="2"/>
      <c r="D36" s="2" t="s">
        <v>17</v>
      </c>
      <c r="E36" s="2"/>
      <c r="F36" s="55">
        <v>62546100</v>
      </c>
      <c r="G36" s="55"/>
      <c r="H36" s="56"/>
    </row>
    <row r="37" spans="1:8" ht="16.5" customHeight="1">
      <c r="A37" s="54"/>
      <c r="B37" s="2"/>
      <c r="D37" s="2" t="s">
        <v>111</v>
      </c>
      <c r="E37" s="2"/>
      <c r="F37" s="55">
        <v>1515163</v>
      </c>
      <c r="G37" s="55"/>
      <c r="H37" s="56"/>
    </row>
    <row r="38" spans="1:8" ht="16.5" customHeight="1">
      <c r="A38" s="54"/>
      <c r="B38" s="2"/>
      <c r="D38" s="2" t="s">
        <v>157</v>
      </c>
      <c r="E38" s="2"/>
      <c r="F38" s="55">
        <v>23729</v>
      </c>
      <c r="G38" s="55"/>
      <c r="H38" s="56"/>
    </row>
    <row r="39" spans="1:8" ht="16.5" customHeight="1">
      <c r="A39" s="54"/>
      <c r="B39" s="2"/>
      <c r="C39" s="58" t="s">
        <v>18</v>
      </c>
      <c r="D39" s="2"/>
      <c r="E39" s="103"/>
      <c r="F39" s="55"/>
      <c r="G39" s="57">
        <f>SUM(F36:F38)</f>
        <v>64084992</v>
      </c>
      <c r="H39" s="56"/>
    </row>
    <row r="40" spans="1:8" s="64" customFormat="1" ht="16.5" customHeight="1">
      <c r="A40" s="49"/>
      <c r="D40" s="62"/>
      <c r="E40" s="62" t="s">
        <v>19</v>
      </c>
      <c r="F40" s="63"/>
      <c r="G40" s="63"/>
      <c r="H40" s="104">
        <f>G39</f>
        <v>64084992</v>
      </c>
    </row>
    <row r="41" spans="1:8" s="64" customFormat="1" ht="9" customHeight="1">
      <c r="A41" s="49"/>
      <c r="D41" s="62"/>
      <c r="E41" s="62"/>
      <c r="F41" s="63"/>
      <c r="G41" s="63"/>
      <c r="H41" s="118"/>
    </row>
    <row r="42" spans="1:8" s="64" customFormat="1" ht="16.5" customHeight="1">
      <c r="A42" s="49"/>
      <c r="B42" s="61"/>
      <c r="D42" s="61"/>
      <c r="E42" s="62" t="s">
        <v>21</v>
      </c>
      <c r="F42" s="63"/>
      <c r="G42" s="63"/>
      <c r="H42" s="104">
        <f>H31-H40</f>
        <v>404385738</v>
      </c>
    </row>
    <row r="43" spans="1:8" ht="4.5" customHeight="1">
      <c r="A43" s="69"/>
      <c r="B43" s="70"/>
      <c r="C43" s="70"/>
      <c r="D43" s="70"/>
      <c r="E43" s="70"/>
      <c r="F43" s="71"/>
      <c r="G43" s="71"/>
      <c r="H43" s="72"/>
    </row>
  </sheetData>
  <mergeCells count="2">
    <mergeCell ref="A1:H1"/>
    <mergeCell ref="A2:H2"/>
  </mergeCells>
  <printOptions/>
  <pageMargins left="1.3" right="0.75" top="0.96" bottom="1" header="0.512" footer="0.51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workbookViewId="0" topLeftCell="A1">
      <selection activeCell="H49" sqref="H49"/>
    </sheetView>
  </sheetViews>
  <sheetFormatPr defaultColWidth="9.00390625" defaultRowHeight="12"/>
  <cols>
    <col min="1" max="1" width="42.125" style="5" bestFit="1" customWidth="1"/>
    <col min="2" max="2" width="18.875" style="5" bestFit="1" customWidth="1"/>
    <col min="3" max="3" width="17.375" style="5" bestFit="1" customWidth="1"/>
    <col min="4" max="4" width="19.00390625" style="5" bestFit="1" customWidth="1"/>
    <col min="5" max="5" width="16.375" style="5" bestFit="1" customWidth="1"/>
    <col min="6" max="16384" width="9.375" style="5" customWidth="1"/>
  </cols>
  <sheetData>
    <row r="1" ht="15" customHeight="1">
      <c r="A1" s="170" t="s">
        <v>252</v>
      </c>
    </row>
    <row r="2" ht="15" customHeight="1">
      <c r="A2" s="170"/>
    </row>
    <row r="3" spans="1:10" ht="15" customHeight="1">
      <c r="A3" s="183" t="s">
        <v>84</v>
      </c>
      <c r="B3" s="183"/>
      <c r="C3" s="183"/>
      <c r="D3" s="183"/>
      <c r="E3" s="183"/>
      <c r="F3" s="171"/>
      <c r="G3" s="171"/>
      <c r="H3" s="171"/>
      <c r="I3" s="171"/>
      <c r="J3" s="171"/>
    </row>
    <row r="4" ht="40.5" customHeight="1">
      <c r="A4" s="5" t="s">
        <v>253</v>
      </c>
    </row>
    <row r="5" spans="1:5" ht="20.25" customHeight="1">
      <c r="A5" s="154" t="s">
        <v>254</v>
      </c>
      <c r="B5" s="154" t="s">
        <v>248</v>
      </c>
      <c r="C5" s="154" t="s">
        <v>249</v>
      </c>
      <c r="D5" s="154" t="s">
        <v>250</v>
      </c>
      <c r="E5" s="154" t="s">
        <v>251</v>
      </c>
    </row>
    <row r="6" spans="1:5" s="138" customFormat="1" ht="25.5" customHeight="1">
      <c r="A6" s="168" t="s">
        <v>230</v>
      </c>
      <c r="B6" s="168"/>
      <c r="C6" s="168"/>
      <c r="D6" s="168"/>
      <c r="E6" s="168"/>
    </row>
    <row r="7" spans="1:5" s="138" customFormat="1" ht="25.5" customHeight="1">
      <c r="A7" s="162" t="s">
        <v>231</v>
      </c>
      <c r="B7" s="161">
        <v>115811000</v>
      </c>
      <c r="C7" s="161">
        <v>116862157</v>
      </c>
      <c r="D7" s="161">
        <f aca="true" t="shared" si="0" ref="D7:D15">+B7-C7</f>
        <v>-1051157</v>
      </c>
      <c r="E7" s="161"/>
    </row>
    <row r="8" spans="1:5" s="138" customFormat="1" ht="25.5" customHeight="1">
      <c r="A8" s="162" t="s">
        <v>232</v>
      </c>
      <c r="B8" s="161">
        <v>1723000</v>
      </c>
      <c r="C8" s="161">
        <v>1264200</v>
      </c>
      <c r="D8" s="161">
        <f t="shared" si="0"/>
        <v>458800</v>
      </c>
      <c r="E8" s="161"/>
    </row>
    <row r="9" spans="1:5" s="138" customFormat="1" ht="25.5" customHeight="1">
      <c r="A9" s="162" t="s">
        <v>233</v>
      </c>
      <c r="B9" s="161">
        <v>714000</v>
      </c>
      <c r="C9" s="161">
        <v>735000</v>
      </c>
      <c r="D9" s="161">
        <f t="shared" si="0"/>
        <v>-21000</v>
      </c>
      <c r="E9" s="161"/>
    </row>
    <row r="10" spans="1:5" s="138" customFormat="1" ht="25.5" customHeight="1">
      <c r="A10" s="162" t="s">
        <v>234</v>
      </c>
      <c r="B10" s="161">
        <v>17294000</v>
      </c>
      <c r="C10" s="161">
        <v>15202168</v>
      </c>
      <c r="D10" s="161">
        <f t="shared" si="0"/>
        <v>2091832</v>
      </c>
      <c r="E10" s="161"/>
    </row>
    <row r="11" spans="1:5" s="138" customFormat="1" ht="25.5" customHeight="1">
      <c r="A11" s="162" t="s">
        <v>235</v>
      </c>
      <c r="B11" s="167">
        <v>2058000</v>
      </c>
      <c r="C11" s="167">
        <v>3907718</v>
      </c>
      <c r="D11" s="167">
        <f t="shared" si="0"/>
        <v>-1849718</v>
      </c>
      <c r="E11" s="167"/>
    </row>
    <row r="12" spans="1:5" s="138" customFormat="1" ht="25.5" customHeight="1">
      <c r="A12" s="173" t="s">
        <v>271</v>
      </c>
      <c r="B12" s="167">
        <f>SUM(B7:B11)</f>
        <v>137600000</v>
      </c>
      <c r="C12" s="167">
        <f>SUM(C7:C11)</f>
        <v>137971243</v>
      </c>
      <c r="D12" s="167">
        <f>SUM(D7:D11)</f>
        <v>-371243</v>
      </c>
      <c r="E12" s="167"/>
    </row>
    <row r="13" spans="1:5" s="138" customFormat="1" ht="25.5" customHeight="1">
      <c r="A13" s="162" t="s">
        <v>149</v>
      </c>
      <c r="B13" s="167">
        <v>0</v>
      </c>
      <c r="C13" s="167">
        <v>370475</v>
      </c>
      <c r="D13" s="167">
        <f t="shared" si="0"/>
        <v>-370475</v>
      </c>
      <c r="E13" s="167"/>
    </row>
    <row r="14" spans="1:5" s="138" customFormat="1" ht="25.5" customHeight="1">
      <c r="A14" s="164" t="s">
        <v>288</v>
      </c>
      <c r="B14" s="157">
        <f>SUM(B12:B13)</f>
        <v>137600000</v>
      </c>
      <c r="C14" s="157">
        <f>SUM(C12:C13)</f>
        <v>138341718</v>
      </c>
      <c r="D14" s="157">
        <f>SUM(D12:D13)</f>
        <v>-741718</v>
      </c>
      <c r="E14" s="156"/>
    </row>
    <row r="15" spans="1:5" s="138" customFormat="1" ht="25.5" customHeight="1">
      <c r="A15" s="164" t="s">
        <v>35</v>
      </c>
      <c r="B15" s="157">
        <v>0</v>
      </c>
      <c r="C15" s="157">
        <v>5998103</v>
      </c>
      <c r="D15" s="166">
        <f t="shared" si="0"/>
        <v>-5998103</v>
      </c>
      <c r="E15" s="156"/>
    </row>
    <row r="16" spans="1:5" s="159" customFormat="1" ht="25.5" customHeight="1">
      <c r="A16" s="169" t="s">
        <v>284</v>
      </c>
      <c r="B16" s="158">
        <f>B14+B15</f>
        <v>137600000</v>
      </c>
      <c r="C16" s="158">
        <f>C14+C15</f>
        <v>144339821</v>
      </c>
      <c r="D16" s="158">
        <f>D14+D15</f>
        <v>-6739821</v>
      </c>
      <c r="E16" s="158"/>
    </row>
    <row r="17" s="160" customFormat="1" ht="30.75" customHeight="1"/>
    <row r="18" s="159" customFormat="1" ht="31.5" customHeight="1">
      <c r="A18" s="160" t="s">
        <v>255</v>
      </c>
    </row>
    <row r="19" spans="1:5" s="138" customFormat="1" ht="25.5" customHeight="1">
      <c r="A19" s="155" t="s">
        <v>254</v>
      </c>
      <c r="B19" s="155" t="s">
        <v>248</v>
      </c>
      <c r="C19" s="155" t="s">
        <v>249</v>
      </c>
      <c r="D19" s="155" t="s">
        <v>250</v>
      </c>
      <c r="E19" s="155" t="s">
        <v>251</v>
      </c>
    </row>
    <row r="20" spans="1:5" s="138" customFormat="1" ht="25.5" customHeight="1">
      <c r="A20" s="161" t="s">
        <v>289</v>
      </c>
      <c r="B20" s="161">
        <f>SUM(B21:B28)</f>
        <v>96600000</v>
      </c>
      <c r="C20" s="161">
        <f>SUM(C21:C28)</f>
        <v>94211383</v>
      </c>
      <c r="D20" s="161">
        <f>SUM(D21:D28)</f>
        <v>2388617</v>
      </c>
      <c r="E20" s="161"/>
    </row>
    <row r="21" spans="1:5" s="138" customFormat="1" ht="25.5" customHeight="1">
      <c r="A21" s="162" t="s">
        <v>236</v>
      </c>
      <c r="B21" s="161">
        <v>7000000</v>
      </c>
      <c r="C21" s="161">
        <v>6924352</v>
      </c>
      <c r="D21" s="161">
        <f aca="true" t="shared" si="1" ref="D21:D32">+B21-C21</f>
        <v>75648</v>
      </c>
      <c r="E21" s="161"/>
    </row>
    <row r="22" spans="1:5" s="138" customFormat="1" ht="25.5" customHeight="1">
      <c r="A22" s="162" t="s">
        <v>237</v>
      </c>
      <c r="B22" s="161">
        <v>24500000</v>
      </c>
      <c r="C22" s="161">
        <v>23869920</v>
      </c>
      <c r="D22" s="161">
        <f t="shared" si="1"/>
        <v>630080</v>
      </c>
      <c r="E22" s="161"/>
    </row>
    <row r="23" spans="1:5" s="138" customFormat="1" ht="25.5" customHeight="1">
      <c r="A23" s="162" t="s">
        <v>238</v>
      </c>
      <c r="B23" s="161">
        <v>9500000</v>
      </c>
      <c r="C23" s="161">
        <v>9499968</v>
      </c>
      <c r="D23" s="161">
        <f t="shared" si="1"/>
        <v>32</v>
      </c>
      <c r="E23" s="161"/>
    </row>
    <row r="24" spans="1:5" s="138" customFormat="1" ht="25.5" customHeight="1">
      <c r="A24" s="162" t="s">
        <v>239</v>
      </c>
      <c r="B24" s="161">
        <v>22200000</v>
      </c>
      <c r="C24" s="161">
        <v>20802400</v>
      </c>
      <c r="D24" s="161">
        <f t="shared" si="1"/>
        <v>1397600</v>
      </c>
      <c r="E24" s="161"/>
    </row>
    <row r="25" spans="1:5" s="138" customFormat="1" ht="25.5" customHeight="1">
      <c r="A25" s="162" t="s">
        <v>240</v>
      </c>
      <c r="B25" s="161">
        <v>21100000</v>
      </c>
      <c r="C25" s="161">
        <v>21033200</v>
      </c>
      <c r="D25" s="161">
        <f t="shared" si="1"/>
        <v>66800</v>
      </c>
      <c r="E25" s="161"/>
    </row>
    <row r="26" spans="1:5" s="138" customFormat="1" ht="25.5" customHeight="1">
      <c r="A26" s="162" t="s">
        <v>241</v>
      </c>
      <c r="B26" s="161">
        <v>600000</v>
      </c>
      <c r="C26" s="161">
        <v>599500</v>
      </c>
      <c r="D26" s="161">
        <f t="shared" si="1"/>
        <v>500</v>
      </c>
      <c r="E26" s="161"/>
    </row>
    <row r="27" spans="1:5" s="138" customFormat="1" ht="25.5" customHeight="1">
      <c r="A27" s="162" t="s">
        <v>242</v>
      </c>
      <c r="B27" s="161">
        <v>11200000</v>
      </c>
      <c r="C27" s="161">
        <v>11122273</v>
      </c>
      <c r="D27" s="161">
        <f t="shared" si="1"/>
        <v>77727</v>
      </c>
      <c r="E27" s="161"/>
    </row>
    <row r="28" spans="1:5" s="138" customFormat="1" ht="25.5" customHeight="1">
      <c r="A28" s="162" t="s">
        <v>243</v>
      </c>
      <c r="B28" s="161">
        <v>500000</v>
      </c>
      <c r="C28" s="161">
        <v>359770</v>
      </c>
      <c r="D28" s="161">
        <f t="shared" si="1"/>
        <v>140230</v>
      </c>
      <c r="E28" s="161"/>
    </row>
    <row r="29" spans="1:5" s="138" customFormat="1" ht="25.5" customHeight="1">
      <c r="A29" s="161" t="s">
        <v>244</v>
      </c>
      <c r="B29" s="161">
        <f>B30</f>
        <v>40000000</v>
      </c>
      <c r="C29" s="161">
        <f>C30</f>
        <v>40000000</v>
      </c>
      <c r="D29" s="161">
        <f t="shared" si="1"/>
        <v>0</v>
      </c>
      <c r="E29" s="161"/>
    </row>
    <row r="30" spans="1:5" s="138" customFormat="1" ht="25.5" customHeight="1">
      <c r="A30" s="162" t="s">
        <v>245</v>
      </c>
      <c r="B30" s="161">
        <v>40000000</v>
      </c>
      <c r="C30" s="161">
        <v>40000000</v>
      </c>
      <c r="D30" s="161">
        <f t="shared" si="1"/>
        <v>0</v>
      </c>
      <c r="E30" s="161"/>
    </row>
    <row r="31" spans="1:5" s="138" customFormat="1" ht="25.5" customHeight="1">
      <c r="A31" s="161" t="s">
        <v>246</v>
      </c>
      <c r="B31" s="161">
        <f>B32</f>
        <v>1000000</v>
      </c>
      <c r="C31" s="161">
        <f>C32</f>
        <v>0</v>
      </c>
      <c r="D31" s="161">
        <f t="shared" si="1"/>
        <v>1000000</v>
      </c>
      <c r="E31" s="161"/>
    </row>
    <row r="32" spans="1:5" s="163" customFormat="1" ht="25.5" customHeight="1">
      <c r="A32" s="162" t="s">
        <v>247</v>
      </c>
      <c r="B32" s="161">
        <v>1000000</v>
      </c>
      <c r="C32" s="161">
        <v>0</v>
      </c>
      <c r="D32" s="161">
        <f t="shared" si="1"/>
        <v>1000000</v>
      </c>
      <c r="E32" s="161"/>
    </row>
    <row r="33" spans="1:5" s="163" customFormat="1" ht="25.5" customHeight="1">
      <c r="A33" s="164" t="s">
        <v>285</v>
      </c>
      <c r="B33" s="157">
        <f>B20+B29+B31</f>
        <v>137600000</v>
      </c>
      <c r="C33" s="157">
        <f>C20+C29+C31</f>
        <v>134211383</v>
      </c>
      <c r="D33" s="157">
        <f>+B33-C33</f>
        <v>3388617</v>
      </c>
      <c r="E33" s="157"/>
    </row>
    <row r="34" spans="1:5" s="163" customFormat="1" ht="25.5" customHeight="1">
      <c r="A34" s="164" t="s">
        <v>286</v>
      </c>
      <c r="B34" s="157">
        <v>0</v>
      </c>
      <c r="C34" s="157">
        <f>C14-C33</f>
        <v>4130335</v>
      </c>
      <c r="D34" s="157">
        <f>+B34-C34</f>
        <v>-4130335</v>
      </c>
      <c r="E34" s="157"/>
    </row>
    <row r="35" spans="1:5" s="138" customFormat="1" ht="25.5" customHeight="1">
      <c r="A35" s="165" t="s">
        <v>287</v>
      </c>
      <c r="B35" s="166">
        <f>B15+B34</f>
        <v>0</v>
      </c>
      <c r="C35" s="166">
        <f>C15+C34</f>
        <v>10128438</v>
      </c>
      <c r="D35" s="166">
        <f>+B35-C35</f>
        <v>-10128438</v>
      </c>
      <c r="E35" s="167"/>
    </row>
  </sheetData>
  <mergeCells count="1">
    <mergeCell ref="A3:E3"/>
  </mergeCells>
  <printOptions/>
  <pageMargins left="1.18" right="0.99" top="0.94" bottom="0.7874015748031497" header="0.3937007874015748" footer="0.5118110236220472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A1">
      <selection activeCell="H49" sqref="H49"/>
    </sheetView>
  </sheetViews>
  <sheetFormatPr defaultColWidth="9.00390625" defaultRowHeight="12"/>
  <cols>
    <col min="1" max="1" width="3.00390625" style="73" customWidth="1"/>
    <col min="2" max="2" width="1.875" style="73" customWidth="1"/>
    <col min="3" max="3" width="3.125" style="73" customWidth="1"/>
    <col min="4" max="4" width="28.00390625" style="73" bestFit="1" customWidth="1"/>
    <col min="5" max="5" width="18.125" style="73" bestFit="1" customWidth="1"/>
    <col min="6" max="6" width="16.625" style="73" customWidth="1"/>
    <col min="7" max="7" width="25.125" style="73" bestFit="1" customWidth="1"/>
    <col min="8" max="16384" width="9.375" style="73" customWidth="1"/>
  </cols>
  <sheetData>
    <row r="1" spans="1:7" ht="14.25">
      <c r="A1" s="194" t="s">
        <v>177</v>
      </c>
      <c r="B1" s="194"/>
      <c r="C1" s="194"/>
      <c r="D1" s="194"/>
      <c r="E1" s="194"/>
      <c r="F1" s="194"/>
      <c r="G1" s="194"/>
    </row>
    <row r="2" spans="1:10" ht="21" customHeight="1">
      <c r="A2" s="184" t="s">
        <v>228</v>
      </c>
      <c r="B2" s="185"/>
      <c r="C2" s="185"/>
      <c r="D2" s="185"/>
      <c r="E2" s="185"/>
      <c r="F2" s="185"/>
      <c r="G2" s="185"/>
      <c r="H2" s="113"/>
      <c r="I2" s="113"/>
      <c r="J2" s="113"/>
    </row>
    <row r="3" spans="1:7" ht="21.75" customHeight="1">
      <c r="A3" s="74"/>
      <c r="F3" s="75"/>
      <c r="G3" s="114" t="s">
        <v>178</v>
      </c>
    </row>
    <row r="4" spans="1:7" s="79" customFormat="1" ht="21.75" customHeight="1">
      <c r="A4" s="191" t="s">
        <v>179</v>
      </c>
      <c r="B4" s="192"/>
      <c r="C4" s="192"/>
      <c r="D4" s="193"/>
      <c r="E4" s="76"/>
      <c r="F4" s="77" t="s">
        <v>40</v>
      </c>
      <c r="G4" s="78"/>
    </row>
    <row r="5" spans="1:7" s="85" customFormat="1" ht="21.75" customHeight="1">
      <c r="A5" s="80" t="s">
        <v>180</v>
      </c>
      <c r="B5" s="81"/>
      <c r="C5" s="81"/>
      <c r="D5" s="81"/>
      <c r="E5" s="82"/>
      <c r="F5" s="83"/>
      <c r="G5" s="84"/>
    </row>
    <row r="6" spans="1:7" ht="21.75" customHeight="1">
      <c r="A6" s="86"/>
      <c r="B6" s="3" t="s">
        <v>181</v>
      </c>
      <c r="C6" s="3"/>
      <c r="D6" s="3"/>
      <c r="E6" s="87"/>
      <c r="F6" s="87"/>
      <c r="G6" s="88"/>
    </row>
    <row r="7" spans="1:7" ht="21.75" customHeight="1">
      <c r="A7" s="86"/>
      <c r="B7" s="3"/>
      <c r="D7" s="3" t="s">
        <v>39</v>
      </c>
      <c r="E7" s="87">
        <f>'ビル収支'!C34</f>
        <v>4130335</v>
      </c>
      <c r="F7" s="87"/>
      <c r="G7" s="88"/>
    </row>
    <row r="8" spans="1:7" ht="21.75" customHeight="1">
      <c r="A8" s="86"/>
      <c r="B8" s="3"/>
      <c r="D8" s="3" t="s">
        <v>186</v>
      </c>
      <c r="E8" s="87">
        <v>40000000</v>
      </c>
      <c r="F8" s="87">
        <f>SUM(E7:E8)</f>
        <v>44130335</v>
      </c>
      <c r="G8" s="88"/>
    </row>
    <row r="9" spans="1:7" ht="21.75" customHeight="1">
      <c r="A9" s="86"/>
      <c r="B9" s="3" t="s">
        <v>182</v>
      </c>
      <c r="C9" s="3"/>
      <c r="D9" s="3"/>
      <c r="E9" s="105"/>
      <c r="F9" s="89">
        <v>0</v>
      </c>
      <c r="G9" s="88"/>
    </row>
    <row r="10" spans="1:7" s="94" customFormat="1" ht="21.75" customHeight="1">
      <c r="A10" s="80"/>
      <c r="B10" s="90"/>
      <c r="C10" s="90"/>
      <c r="D10" s="91" t="s">
        <v>41</v>
      </c>
      <c r="E10" s="92"/>
      <c r="F10" s="92"/>
      <c r="G10" s="96">
        <f>SUM(F8:F9)</f>
        <v>44130335</v>
      </c>
    </row>
    <row r="11" spans="1:7" s="94" customFormat="1" ht="21.75" customHeight="1">
      <c r="A11" s="80"/>
      <c r="B11" s="90"/>
      <c r="C11" s="90"/>
      <c r="D11" s="91"/>
      <c r="E11" s="92"/>
      <c r="F11" s="92"/>
      <c r="G11" s="93"/>
    </row>
    <row r="12" spans="1:7" s="85" customFormat="1" ht="21.75" customHeight="1">
      <c r="A12" s="80" t="s">
        <v>183</v>
      </c>
      <c r="B12" s="81"/>
      <c r="C12" s="81"/>
      <c r="D12" s="81"/>
      <c r="E12" s="82"/>
      <c r="F12" s="82"/>
      <c r="G12" s="95"/>
    </row>
    <row r="13" spans="1:7" ht="21.75" customHeight="1">
      <c r="A13" s="86"/>
      <c r="B13" s="3" t="s">
        <v>184</v>
      </c>
      <c r="C13" s="3"/>
      <c r="D13" s="3"/>
      <c r="E13" s="87"/>
      <c r="F13" s="87"/>
      <c r="G13" s="88"/>
    </row>
    <row r="14" spans="1:7" ht="21.75" customHeight="1">
      <c r="A14" s="86"/>
      <c r="B14" s="3"/>
      <c r="D14" s="3" t="s">
        <v>187</v>
      </c>
      <c r="E14" s="36">
        <v>54347941</v>
      </c>
      <c r="F14" s="87">
        <f>SUM(E14:E14)</f>
        <v>54347941</v>
      </c>
      <c r="G14" s="88"/>
    </row>
    <row r="15" spans="1:7" ht="21.75" customHeight="1">
      <c r="A15" s="86"/>
      <c r="B15" s="3" t="s">
        <v>185</v>
      </c>
      <c r="C15" s="3"/>
      <c r="D15" s="3"/>
      <c r="E15" s="105"/>
      <c r="F15" s="89">
        <v>0</v>
      </c>
      <c r="G15" s="88"/>
    </row>
    <row r="16" spans="1:7" s="94" customFormat="1" ht="21.75" customHeight="1">
      <c r="A16" s="80"/>
      <c r="B16" s="90"/>
      <c r="D16" s="91" t="s">
        <v>42</v>
      </c>
      <c r="E16" s="92"/>
      <c r="F16" s="92"/>
      <c r="G16" s="96">
        <f>F14</f>
        <v>54347941</v>
      </c>
    </row>
    <row r="17" spans="1:7" s="94" customFormat="1" ht="21.75" customHeight="1">
      <c r="A17" s="80"/>
      <c r="B17" s="90"/>
      <c r="C17" s="90"/>
      <c r="D17" s="91" t="s">
        <v>176</v>
      </c>
      <c r="E17" s="92"/>
      <c r="F17" s="92"/>
      <c r="G17" s="93">
        <f>-(G10-G16)</f>
        <v>10217606</v>
      </c>
    </row>
    <row r="18" spans="1:7" s="94" customFormat="1" ht="21.75" customHeight="1">
      <c r="A18" s="80"/>
      <c r="B18" s="90"/>
      <c r="C18" s="90"/>
      <c r="D18" s="91" t="s">
        <v>43</v>
      </c>
      <c r="E18" s="92"/>
      <c r="F18" s="92"/>
      <c r="G18" s="96">
        <v>1571534412</v>
      </c>
    </row>
    <row r="19" spans="1:7" s="94" customFormat="1" ht="21.75" customHeight="1">
      <c r="A19" s="80"/>
      <c r="B19" s="90"/>
      <c r="C19" s="90"/>
      <c r="D19" s="91" t="s">
        <v>44</v>
      </c>
      <c r="E19" s="92"/>
      <c r="F19" s="92"/>
      <c r="G19" s="96">
        <f>-(G17-G18)</f>
        <v>1561316806</v>
      </c>
    </row>
    <row r="20" spans="1:7" s="94" customFormat="1" ht="6" customHeight="1">
      <c r="A20" s="97"/>
      <c r="B20" s="98"/>
      <c r="C20" s="98"/>
      <c r="D20" s="99"/>
      <c r="E20" s="100"/>
      <c r="F20" s="100"/>
      <c r="G20" s="101"/>
    </row>
    <row r="26" ht="12">
      <c r="E26" s="102"/>
    </row>
  </sheetData>
  <mergeCells count="3">
    <mergeCell ref="A4:D4"/>
    <mergeCell ref="A1:G1"/>
    <mergeCell ref="A2:G2"/>
  </mergeCells>
  <printOptions/>
  <pageMargins left="1.5748031496062993" right="0.7874015748031497" top="1.2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5">
      <selection activeCell="H49" sqref="H49"/>
    </sheetView>
  </sheetViews>
  <sheetFormatPr defaultColWidth="9.00390625" defaultRowHeight="12"/>
  <cols>
    <col min="1" max="1" width="2.625" style="43" customWidth="1"/>
    <col min="2" max="2" width="5.00390625" style="43" customWidth="1"/>
    <col min="3" max="3" width="3.625" style="43" customWidth="1"/>
    <col min="4" max="4" width="2.125" style="43" customWidth="1"/>
    <col min="5" max="5" width="22.625" style="43" customWidth="1"/>
    <col min="6" max="6" width="19.375" style="44" bestFit="1" customWidth="1"/>
    <col min="7" max="7" width="18.125" style="44" bestFit="1" customWidth="1"/>
    <col min="8" max="8" width="20.875" style="44" bestFit="1" customWidth="1"/>
    <col min="9" max="9" width="9.375" style="43" customWidth="1"/>
    <col min="10" max="10" width="12.00390625" style="43" bestFit="1" customWidth="1"/>
    <col min="11" max="16384" width="9.375" style="43" customWidth="1"/>
  </cols>
  <sheetData>
    <row r="1" spans="1:8" ht="14.25">
      <c r="A1" s="199" t="s">
        <v>188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84" t="s">
        <v>227</v>
      </c>
      <c r="B2" s="185"/>
      <c r="C2" s="185"/>
      <c r="D2" s="185"/>
      <c r="E2" s="185"/>
      <c r="F2" s="185"/>
      <c r="G2" s="185"/>
      <c r="H2" s="185"/>
    </row>
    <row r="3" spans="1:8" ht="13.5" customHeight="1">
      <c r="A3" s="74"/>
      <c r="H3" s="9" t="s">
        <v>178</v>
      </c>
    </row>
    <row r="4" spans="1:8" s="48" customFormat="1" ht="20.25" customHeight="1">
      <c r="A4" s="200" t="s">
        <v>189</v>
      </c>
      <c r="B4" s="201"/>
      <c r="C4" s="201"/>
      <c r="D4" s="201"/>
      <c r="E4" s="202"/>
      <c r="F4" s="45"/>
      <c r="G4" s="46" t="s">
        <v>190</v>
      </c>
      <c r="H4" s="47"/>
    </row>
    <row r="5" spans="1:8" s="53" customFormat="1" ht="16.5" customHeight="1">
      <c r="A5" s="49" t="s">
        <v>0</v>
      </c>
      <c r="B5" s="50"/>
      <c r="C5" s="50"/>
      <c r="D5" s="50"/>
      <c r="E5" s="50"/>
      <c r="F5" s="51"/>
      <c r="G5" s="51"/>
      <c r="H5" s="52"/>
    </row>
    <row r="6" spans="1:8" ht="16.5" customHeight="1">
      <c r="A6" s="54"/>
      <c r="B6" s="2" t="s">
        <v>1</v>
      </c>
      <c r="C6" s="2"/>
      <c r="D6" s="2"/>
      <c r="E6" s="2"/>
      <c r="F6" s="55"/>
      <c r="G6" s="55"/>
      <c r="H6" s="56"/>
    </row>
    <row r="7" spans="1:8" ht="16.5" customHeight="1">
      <c r="A7" s="54"/>
      <c r="B7" s="2"/>
      <c r="C7" s="2" t="s">
        <v>2</v>
      </c>
      <c r="E7" s="2"/>
      <c r="F7" s="55">
        <v>215163193</v>
      </c>
      <c r="G7" s="55"/>
      <c r="H7" s="56"/>
    </row>
    <row r="8" spans="1:8" ht="16.5" customHeight="1">
      <c r="A8" s="54"/>
      <c r="B8" s="2"/>
      <c r="C8" s="2" t="s">
        <v>3</v>
      </c>
      <c r="E8" s="2"/>
      <c r="F8" s="55">
        <v>1490783</v>
      </c>
      <c r="G8" s="55"/>
      <c r="H8" s="56"/>
    </row>
    <row r="9" spans="1:8" ht="16.5" customHeight="1">
      <c r="A9" s="54"/>
      <c r="B9" s="2"/>
      <c r="C9" s="103"/>
      <c r="D9" s="125" t="s">
        <v>191</v>
      </c>
      <c r="E9" s="59"/>
      <c r="F9" s="60"/>
      <c r="G9" s="57">
        <f>SUM(F7:F8)</f>
        <v>216653976</v>
      </c>
      <c r="H9" s="56"/>
    </row>
    <row r="10" spans="1:8" ht="16.5" customHeight="1">
      <c r="A10" s="54"/>
      <c r="B10" s="2" t="s">
        <v>5</v>
      </c>
      <c r="C10" s="2"/>
      <c r="D10" s="2"/>
      <c r="E10" s="2"/>
      <c r="F10" s="55"/>
      <c r="G10" s="55"/>
      <c r="H10" s="56"/>
    </row>
    <row r="11" spans="1:8" ht="16.5" customHeight="1">
      <c r="A11" s="54"/>
      <c r="B11" s="2"/>
      <c r="C11" s="2" t="s">
        <v>9</v>
      </c>
      <c r="D11" s="2"/>
      <c r="E11" s="2"/>
      <c r="F11" s="55"/>
      <c r="G11" s="55"/>
      <c r="H11" s="56"/>
    </row>
    <row r="12" spans="1:8" ht="16.5" customHeight="1">
      <c r="A12" s="54"/>
      <c r="B12" s="2"/>
      <c r="C12" s="2"/>
      <c r="D12" s="2" t="s">
        <v>193</v>
      </c>
      <c r="F12" s="55">
        <v>1645464150</v>
      </c>
      <c r="G12" s="55"/>
      <c r="H12" s="56"/>
    </row>
    <row r="13" spans="1:8" ht="16.5" customHeight="1">
      <c r="A13" s="54"/>
      <c r="B13" s="2"/>
      <c r="C13" s="2"/>
      <c r="D13" s="2" t="s">
        <v>114</v>
      </c>
      <c r="F13" s="55">
        <v>-199275782</v>
      </c>
      <c r="G13" s="55"/>
      <c r="H13" s="56"/>
    </row>
    <row r="14" spans="1:8" ht="16.5" customHeight="1">
      <c r="A14" s="54"/>
      <c r="B14" s="2"/>
      <c r="C14" s="2"/>
      <c r="D14" s="2" t="s">
        <v>194</v>
      </c>
      <c r="F14" s="55">
        <v>105000000</v>
      </c>
      <c r="G14" s="55"/>
      <c r="H14" s="56"/>
    </row>
    <row r="15" spans="1:8" ht="16.5" customHeight="1">
      <c r="A15" s="54"/>
      <c r="B15" s="2"/>
      <c r="C15" s="2"/>
      <c r="D15" s="58" t="s">
        <v>12</v>
      </c>
      <c r="E15" s="59"/>
      <c r="F15" s="57">
        <f>SUM(F12:F14)</f>
        <v>1551188368</v>
      </c>
      <c r="G15" s="55"/>
      <c r="H15" s="56"/>
    </row>
    <row r="16" spans="1:8" ht="16.5" customHeight="1">
      <c r="A16" s="54"/>
      <c r="B16" s="2"/>
      <c r="C16" s="2"/>
      <c r="D16" s="58" t="s">
        <v>13</v>
      </c>
      <c r="E16" s="59"/>
      <c r="F16" s="55"/>
      <c r="G16" s="57">
        <f>F15</f>
        <v>1551188368</v>
      </c>
      <c r="H16" s="56"/>
    </row>
    <row r="17" spans="1:8" s="64" customFormat="1" ht="16.5" customHeight="1">
      <c r="A17" s="49"/>
      <c r="B17" s="61"/>
      <c r="C17" s="61"/>
      <c r="D17" s="197" t="s">
        <v>14</v>
      </c>
      <c r="E17" s="198"/>
      <c r="F17" s="63"/>
      <c r="G17" s="63"/>
      <c r="H17" s="104">
        <f>G9+G16</f>
        <v>1767842344</v>
      </c>
    </row>
    <row r="18" spans="1:8" ht="4.5" customHeight="1">
      <c r="A18" s="54"/>
      <c r="B18" s="2"/>
      <c r="C18" s="2"/>
      <c r="D18" s="2"/>
      <c r="E18" s="2"/>
      <c r="F18" s="55"/>
      <c r="G18" s="55"/>
      <c r="H18" s="107"/>
    </row>
    <row r="19" spans="1:8" ht="16.5" customHeight="1">
      <c r="A19" s="54"/>
      <c r="B19" s="2"/>
      <c r="C19" s="2"/>
      <c r="D19" s="2"/>
      <c r="E19" s="2"/>
      <c r="F19" s="55"/>
      <c r="G19" s="55"/>
      <c r="H19" s="116"/>
    </row>
    <row r="20" spans="1:8" s="53" customFormat="1" ht="16.5" customHeight="1">
      <c r="A20" s="49" t="s">
        <v>15</v>
      </c>
      <c r="B20" s="50"/>
      <c r="C20" s="50"/>
      <c r="D20" s="50"/>
      <c r="E20" s="50"/>
      <c r="F20" s="51"/>
      <c r="G20" s="51"/>
      <c r="H20" s="52"/>
    </row>
    <row r="21" spans="1:8" ht="16.5" customHeight="1">
      <c r="A21" s="54"/>
      <c r="B21" s="2" t="s">
        <v>16</v>
      </c>
      <c r="C21" s="2"/>
      <c r="D21" s="2"/>
      <c r="E21" s="2"/>
      <c r="F21" s="55"/>
      <c r="G21" s="55"/>
      <c r="H21" s="56"/>
    </row>
    <row r="22" spans="1:8" ht="16.5" customHeight="1">
      <c r="A22" s="54"/>
      <c r="B22" s="2"/>
      <c r="C22" s="2" t="s">
        <v>17</v>
      </c>
      <c r="E22" s="2"/>
      <c r="F22" s="55">
        <v>43460865</v>
      </c>
      <c r="G22" s="55"/>
      <c r="H22" s="56"/>
    </row>
    <row r="23" spans="1:8" ht="16.5" customHeight="1">
      <c r="A23" s="54"/>
      <c r="B23" s="2"/>
      <c r="C23" s="125" t="s">
        <v>105</v>
      </c>
      <c r="E23" s="2"/>
      <c r="F23" s="55">
        <v>79303</v>
      </c>
      <c r="G23" s="55"/>
      <c r="H23" s="56"/>
    </row>
    <row r="24" spans="1:8" ht="16.5" customHeight="1">
      <c r="A24" s="54"/>
      <c r="B24" s="2"/>
      <c r="C24" s="58" t="s">
        <v>195</v>
      </c>
      <c r="E24" s="2"/>
      <c r="F24" s="55">
        <v>76318536</v>
      </c>
      <c r="G24" s="55"/>
      <c r="H24" s="56"/>
    </row>
    <row r="25" spans="1:8" ht="16.5" customHeight="1">
      <c r="A25" s="54"/>
      <c r="B25" s="2"/>
      <c r="C25" s="58" t="s">
        <v>196</v>
      </c>
      <c r="E25" s="2"/>
      <c r="F25" s="55">
        <v>86666834</v>
      </c>
      <c r="G25" s="55"/>
      <c r="H25" s="56"/>
    </row>
    <row r="26" spans="1:8" ht="16.5" customHeight="1">
      <c r="A26" s="54"/>
      <c r="B26" s="2"/>
      <c r="C26" s="2"/>
      <c r="D26" s="195" t="s">
        <v>18</v>
      </c>
      <c r="E26" s="196"/>
      <c r="F26" s="55"/>
      <c r="G26" s="57">
        <f>SUM(F22:F25)</f>
        <v>206525538</v>
      </c>
      <c r="H26" s="56"/>
    </row>
    <row r="27" spans="1:8" s="64" customFormat="1" ht="16.5" customHeight="1">
      <c r="A27" s="49"/>
      <c r="B27" s="61"/>
      <c r="C27" s="61"/>
      <c r="D27" s="197" t="s">
        <v>19</v>
      </c>
      <c r="E27" s="198"/>
      <c r="F27" s="63"/>
      <c r="G27" s="63"/>
      <c r="H27" s="104">
        <f>G26</f>
        <v>206525538</v>
      </c>
    </row>
    <row r="28" spans="1:8" s="64" customFormat="1" ht="5.25" customHeight="1">
      <c r="A28" s="49"/>
      <c r="B28" s="61"/>
      <c r="C28" s="61"/>
      <c r="D28" s="62"/>
      <c r="E28" s="62"/>
      <c r="F28" s="63"/>
      <c r="G28" s="63"/>
      <c r="H28" s="108"/>
    </row>
    <row r="29" spans="1:8" s="64" customFormat="1" ht="16.5" customHeight="1">
      <c r="A29" s="49"/>
      <c r="B29" s="61"/>
      <c r="C29" s="61"/>
      <c r="D29" s="62"/>
      <c r="E29" s="62"/>
      <c r="F29" s="63"/>
      <c r="G29" s="63"/>
      <c r="H29" s="65"/>
    </row>
    <row r="30" spans="1:8" s="53" customFormat="1" ht="16.5" customHeight="1">
      <c r="A30" s="49" t="s">
        <v>20</v>
      </c>
      <c r="B30" s="50"/>
      <c r="C30" s="50"/>
      <c r="D30" s="50"/>
      <c r="E30" s="50"/>
      <c r="F30" s="51"/>
      <c r="G30" s="51"/>
      <c r="H30" s="52"/>
    </row>
    <row r="31" spans="1:8" ht="16.5" customHeight="1">
      <c r="A31" s="54"/>
      <c r="B31" s="2"/>
      <c r="C31" s="2" t="s">
        <v>21</v>
      </c>
      <c r="D31" s="2"/>
      <c r="E31" s="2"/>
      <c r="F31" s="55"/>
      <c r="G31" s="55"/>
      <c r="H31" s="56">
        <f>H17-H27</f>
        <v>1561316806</v>
      </c>
    </row>
    <row r="32" spans="1:8" ht="16.5" customHeight="1">
      <c r="A32" s="54"/>
      <c r="B32" s="2"/>
      <c r="C32" s="2"/>
      <c r="D32" s="1" t="s">
        <v>207</v>
      </c>
      <c r="E32" s="2"/>
      <c r="F32" s="55"/>
      <c r="G32" s="55"/>
      <c r="H32" s="67">
        <v>10217606</v>
      </c>
    </row>
    <row r="33" spans="1:8" ht="16.5" customHeight="1">
      <c r="A33" s="54"/>
      <c r="B33" s="2"/>
      <c r="C33" s="2"/>
      <c r="D33" s="1"/>
      <c r="E33" s="2"/>
      <c r="F33" s="55"/>
      <c r="G33" s="55"/>
      <c r="H33" s="117"/>
    </row>
    <row r="34" spans="1:8" s="64" customFormat="1" ht="16.5" customHeight="1">
      <c r="A34" s="49"/>
      <c r="B34" s="61"/>
      <c r="C34" s="61"/>
      <c r="D34" s="68" t="s">
        <v>22</v>
      </c>
      <c r="E34" s="62"/>
      <c r="F34" s="63"/>
      <c r="G34" s="63"/>
      <c r="H34" s="104">
        <f>H27+H31</f>
        <v>1767842344</v>
      </c>
    </row>
    <row r="35" spans="1:8" ht="4.5" customHeight="1">
      <c r="A35" s="69"/>
      <c r="B35" s="70"/>
      <c r="C35" s="70"/>
      <c r="D35" s="70"/>
      <c r="E35" s="70"/>
      <c r="F35" s="71"/>
      <c r="G35" s="71"/>
      <c r="H35" s="72"/>
    </row>
  </sheetData>
  <mergeCells count="6">
    <mergeCell ref="D26:E26"/>
    <mergeCell ref="D27:E27"/>
    <mergeCell ref="A2:H2"/>
    <mergeCell ref="A1:H1"/>
    <mergeCell ref="A4:E4"/>
    <mergeCell ref="D17:E17"/>
  </mergeCells>
  <printOptions/>
  <pageMargins left="1.37" right="0.75" top="1.18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8">
      <selection activeCell="H49" sqref="H49"/>
    </sheetView>
  </sheetViews>
  <sheetFormatPr defaultColWidth="9.00390625" defaultRowHeight="12"/>
  <cols>
    <col min="1" max="1" width="1.625" style="43" customWidth="1"/>
    <col min="2" max="2" width="3.875" style="43" customWidth="1"/>
    <col min="3" max="4" width="2.125" style="43" customWidth="1"/>
    <col min="5" max="5" width="24.875" style="43" customWidth="1"/>
    <col min="6" max="7" width="18.125" style="44" bestFit="1" customWidth="1"/>
    <col min="8" max="8" width="19.875" style="44" customWidth="1"/>
    <col min="9" max="9" width="12.875" style="43" bestFit="1" customWidth="1"/>
    <col min="10" max="16384" width="9.375" style="43" customWidth="1"/>
  </cols>
  <sheetData>
    <row r="1" spans="1:8" ht="14.25">
      <c r="A1" s="199" t="s">
        <v>197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84" t="s">
        <v>227</v>
      </c>
      <c r="B2" s="185"/>
      <c r="C2" s="185"/>
      <c r="D2" s="185"/>
      <c r="E2" s="185"/>
      <c r="F2" s="185"/>
      <c r="G2" s="185"/>
      <c r="H2" s="185"/>
    </row>
    <row r="3" spans="1:8" ht="13.5" customHeight="1">
      <c r="A3" s="74"/>
      <c r="H3" s="9" t="s">
        <v>178</v>
      </c>
    </row>
    <row r="4" spans="1:8" s="48" customFormat="1" ht="22.5" customHeight="1">
      <c r="A4" s="110"/>
      <c r="B4" s="111"/>
      <c r="C4" s="111"/>
      <c r="D4" s="111"/>
      <c r="E4" s="115" t="s">
        <v>198</v>
      </c>
      <c r="F4" s="45"/>
      <c r="G4" s="46" t="s">
        <v>190</v>
      </c>
      <c r="H4" s="47"/>
    </row>
    <row r="5" spans="1:8" s="53" customFormat="1" ht="16.5" customHeight="1">
      <c r="A5" s="49" t="s">
        <v>0</v>
      </c>
      <c r="B5" s="50"/>
      <c r="C5" s="50"/>
      <c r="D5" s="50"/>
      <c r="E5" s="50"/>
      <c r="F5" s="51"/>
      <c r="G5" s="51"/>
      <c r="H5" s="52"/>
    </row>
    <row r="6" spans="1:8" ht="16.5" customHeight="1">
      <c r="A6" s="54"/>
      <c r="B6" s="2" t="s">
        <v>1</v>
      </c>
      <c r="C6" s="2"/>
      <c r="D6" s="2"/>
      <c r="E6" s="2"/>
      <c r="F6" s="55"/>
      <c r="G6" s="55"/>
      <c r="H6" s="56"/>
    </row>
    <row r="7" spans="1:8" ht="16.5" customHeight="1">
      <c r="A7" s="54"/>
      <c r="B7" s="2"/>
      <c r="C7" s="2" t="s">
        <v>199</v>
      </c>
      <c r="E7" s="2"/>
      <c r="F7" s="55"/>
      <c r="G7" s="55"/>
      <c r="H7" s="56"/>
    </row>
    <row r="8" spans="1:8" ht="16.5" customHeight="1">
      <c r="A8" s="54"/>
      <c r="B8" s="2"/>
      <c r="D8" s="2" t="s">
        <v>112</v>
      </c>
      <c r="E8" s="109"/>
      <c r="F8" s="55">
        <v>215163193</v>
      </c>
      <c r="G8" s="55"/>
      <c r="H8" s="56"/>
    </row>
    <row r="9" spans="1:8" ht="16.5" customHeight="1">
      <c r="A9" s="54"/>
      <c r="B9" s="2"/>
      <c r="D9" s="2" t="s">
        <v>200</v>
      </c>
      <c r="F9" s="55">
        <f>SUM(F8:F8)</f>
        <v>215163193</v>
      </c>
      <c r="G9" s="55"/>
      <c r="H9" s="56"/>
    </row>
    <row r="10" spans="1:8" ht="16.5" customHeight="1">
      <c r="A10" s="54"/>
      <c r="B10" s="2"/>
      <c r="C10" s="43" t="s">
        <v>201</v>
      </c>
      <c r="D10" s="2"/>
      <c r="E10" s="2"/>
      <c r="F10" s="55"/>
      <c r="G10" s="55"/>
      <c r="H10" s="56"/>
    </row>
    <row r="11" spans="1:8" ht="16.5" customHeight="1">
      <c r="A11" s="54"/>
      <c r="B11" s="2"/>
      <c r="D11" s="2" t="s">
        <v>109</v>
      </c>
      <c r="E11" s="2"/>
      <c r="F11" s="55">
        <v>1490783</v>
      </c>
      <c r="G11" s="55"/>
      <c r="H11" s="56"/>
    </row>
    <row r="12" spans="1:8" ht="16.5" customHeight="1">
      <c r="A12" s="54"/>
      <c r="B12" s="2"/>
      <c r="D12" s="2" t="s">
        <v>202</v>
      </c>
      <c r="E12" s="2"/>
      <c r="F12" s="57">
        <f>SUM(F11:F11)</f>
        <v>1490783</v>
      </c>
      <c r="G12" s="55"/>
      <c r="H12" s="56"/>
    </row>
    <row r="13" spans="1:8" ht="16.5" customHeight="1">
      <c r="A13" s="54"/>
      <c r="B13" s="2"/>
      <c r="C13" s="58" t="s">
        <v>4</v>
      </c>
      <c r="D13" s="2"/>
      <c r="F13" s="55"/>
      <c r="G13" s="55">
        <f>F9+F12</f>
        <v>216653976</v>
      </c>
      <c r="H13" s="56"/>
    </row>
    <row r="14" spans="1:8" ht="16.5" customHeight="1">
      <c r="A14" s="54"/>
      <c r="B14" s="2" t="s">
        <v>5</v>
      </c>
      <c r="C14" s="2"/>
      <c r="D14" s="2"/>
      <c r="E14" s="2"/>
      <c r="F14" s="55"/>
      <c r="G14" s="55"/>
      <c r="H14" s="56"/>
    </row>
    <row r="15" spans="1:8" ht="16.5" customHeight="1">
      <c r="A15" s="54"/>
      <c r="B15" s="2"/>
      <c r="C15" s="2" t="s">
        <v>205</v>
      </c>
      <c r="D15" s="58"/>
      <c r="F15" s="55"/>
      <c r="G15" s="55"/>
      <c r="H15" s="56"/>
    </row>
    <row r="16" spans="1:8" ht="16.5" customHeight="1">
      <c r="A16" s="54"/>
      <c r="B16" s="2"/>
      <c r="C16" s="2"/>
      <c r="D16" s="58" t="s">
        <v>193</v>
      </c>
      <c r="F16" s="55">
        <v>1446188368</v>
      </c>
      <c r="G16" s="55"/>
      <c r="H16" s="56"/>
    </row>
    <row r="17" spans="1:8" ht="16.5" customHeight="1">
      <c r="A17" s="54"/>
      <c r="B17" s="2"/>
      <c r="D17" s="2" t="s">
        <v>194</v>
      </c>
      <c r="E17" s="2"/>
      <c r="F17" s="55">
        <v>105000000</v>
      </c>
      <c r="G17" s="55"/>
      <c r="H17" s="56"/>
    </row>
    <row r="18" spans="1:8" ht="16.5" customHeight="1">
      <c r="A18" s="54"/>
      <c r="B18" s="2"/>
      <c r="C18" s="2"/>
      <c r="D18" s="2" t="s">
        <v>203</v>
      </c>
      <c r="E18" s="2"/>
      <c r="F18" s="55">
        <f>SUM(F16:F17)</f>
        <v>1551188368</v>
      </c>
      <c r="G18" s="55"/>
      <c r="H18" s="56"/>
    </row>
    <row r="19" spans="1:8" ht="16.5" customHeight="1">
      <c r="A19" s="54"/>
      <c r="B19" s="2"/>
      <c r="C19" s="2" t="s">
        <v>204</v>
      </c>
      <c r="F19" s="60"/>
      <c r="G19" s="57">
        <f>F18</f>
        <v>1551188368</v>
      </c>
      <c r="H19" s="56"/>
    </row>
    <row r="20" spans="1:8" s="64" customFormat="1" ht="16.5" customHeight="1">
      <c r="A20" s="49"/>
      <c r="B20" s="61"/>
      <c r="C20" s="61"/>
      <c r="D20" s="61"/>
      <c r="E20" s="62" t="s">
        <v>14</v>
      </c>
      <c r="F20" s="63"/>
      <c r="G20" s="63"/>
      <c r="H20" s="104">
        <f>G13+G19</f>
        <v>1767842344</v>
      </c>
    </row>
    <row r="21" spans="1:8" s="64" customFormat="1" ht="4.5" customHeight="1">
      <c r="A21" s="49"/>
      <c r="B21" s="61"/>
      <c r="C21" s="61"/>
      <c r="D21" s="61"/>
      <c r="E21" s="62"/>
      <c r="F21" s="63"/>
      <c r="G21" s="63"/>
      <c r="H21" s="108"/>
    </row>
    <row r="22" spans="1:8" s="64" customFormat="1" ht="10.5" customHeight="1">
      <c r="A22" s="49"/>
      <c r="B22" s="61"/>
      <c r="C22" s="61"/>
      <c r="D22" s="61"/>
      <c r="E22" s="62"/>
      <c r="F22" s="63"/>
      <c r="G22" s="63"/>
      <c r="H22" s="65"/>
    </row>
    <row r="23" spans="1:8" s="53" customFormat="1" ht="16.5" customHeight="1">
      <c r="A23" s="49" t="s">
        <v>15</v>
      </c>
      <c r="B23" s="50"/>
      <c r="C23" s="50"/>
      <c r="D23" s="50"/>
      <c r="E23" s="50"/>
      <c r="F23" s="51"/>
      <c r="G23" s="51"/>
      <c r="H23" s="52"/>
    </row>
    <row r="24" spans="1:8" ht="16.5" customHeight="1">
      <c r="A24" s="54"/>
      <c r="B24" s="2" t="s">
        <v>16</v>
      </c>
      <c r="C24" s="2"/>
      <c r="D24" s="2"/>
      <c r="E24" s="2"/>
      <c r="F24" s="55"/>
      <c r="G24" s="55"/>
      <c r="H24" s="56"/>
    </row>
    <row r="25" spans="1:8" ht="16.5" customHeight="1">
      <c r="A25" s="54"/>
      <c r="B25" s="2"/>
      <c r="D25" s="2" t="s">
        <v>17</v>
      </c>
      <c r="E25" s="2"/>
      <c r="F25" s="55">
        <v>43460865</v>
      </c>
      <c r="G25" s="55"/>
      <c r="H25" s="56"/>
    </row>
    <row r="26" spans="1:8" ht="16.5" customHeight="1">
      <c r="A26" s="54"/>
      <c r="B26" s="2"/>
      <c r="D26" s="2" t="s">
        <v>111</v>
      </c>
      <c r="E26" s="2"/>
      <c r="F26" s="55">
        <v>79303</v>
      </c>
      <c r="G26" s="55"/>
      <c r="H26" s="56"/>
    </row>
    <row r="27" spans="1:8" ht="16.5" customHeight="1">
      <c r="A27" s="54"/>
      <c r="B27" s="2"/>
      <c r="D27" s="2" t="s">
        <v>206</v>
      </c>
      <c r="E27" s="2"/>
      <c r="F27" s="55">
        <v>76318536</v>
      </c>
      <c r="G27" s="55"/>
      <c r="H27" s="56"/>
    </row>
    <row r="28" spans="1:8" ht="16.5" customHeight="1">
      <c r="A28" s="54"/>
      <c r="B28" s="2"/>
      <c r="D28" s="2" t="s">
        <v>196</v>
      </c>
      <c r="E28" s="2"/>
      <c r="F28" s="55">
        <v>86666834</v>
      </c>
      <c r="G28" s="55"/>
      <c r="H28" s="56"/>
    </row>
    <row r="29" spans="1:8" ht="16.5" customHeight="1">
      <c r="A29" s="54"/>
      <c r="B29" s="2"/>
      <c r="C29" s="58" t="s">
        <v>18</v>
      </c>
      <c r="D29" s="2"/>
      <c r="E29" s="103"/>
      <c r="F29" s="55"/>
      <c r="G29" s="57">
        <f>SUM(F25:F28)</f>
        <v>206525538</v>
      </c>
      <c r="H29" s="56"/>
    </row>
    <row r="30" spans="1:8" s="64" customFormat="1" ht="16.5" customHeight="1">
      <c r="A30" s="49"/>
      <c r="D30" s="62"/>
      <c r="E30" s="62" t="s">
        <v>19</v>
      </c>
      <c r="F30" s="63"/>
      <c r="G30" s="63"/>
      <c r="H30" s="104">
        <f>G29</f>
        <v>206525538</v>
      </c>
    </row>
    <row r="31" spans="1:8" s="64" customFormat="1" ht="9" customHeight="1">
      <c r="A31" s="49"/>
      <c r="D31" s="62"/>
      <c r="E31" s="62"/>
      <c r="F31" s="63"/>
      <c r="G31" s="63"/>
      <c r="H31" s="118"/>
    </row>
    <row r="32" spans="1:8" s="64" customFormat="1" ht="16.5" customHeight="1">
      <c r="A32" s="49"/>
      <c r="B32" s="61"/>
      <c r="D32" s="61"/>
      <c r="E32" s="62" t="s">
        <v>21</v>
      </c>
      <c r="F32" s="63"/>
      <c r="G32" s="63"/>
      <c r="H32" s="104">
        <f>H20-H30</f>
        <v>1561316806</v>
      </c>
    </row>
    <row r="33" spans="1:8" ht="4.5" customHeight="1">
      <c r="A33" s="69"/>
      <c r="B33" s="70"/>
      <c r="C33" s="70"/>
      <c r="D33" s="70"/>
      <c r="E33" s="70"/>
      <c r="F33" s="71"/>
      <c r="G33" s="71"/>
      <c r="H33" s="72"/>
    </row>
  </sheetData>
  <mergeCells count="2">
    <mergeCell ref="A1:H1"/>
    <mergeCell ref="A2:H2"/>
  </mergeCells>
  <printOptions/>
  <pageMargins left="1.3" right="0.75" top="1.2" bottom="1" header="0.512" footer="0.51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workbookViewId="0" topLeftCell="A7">
      <selection activeCell="H49" sqref="H49"/>
    </sheetView>
  </sheetViews>
  <sheetFormatPr defaultColWidth="9.00390625" defaultRowHeight="12"/>
  <cols>
    <col min="1" max="1" width="3.00390625" style="73" customWidth="1"/>
    <col min="2" max="2" width="1.875" style="73" customWidth="1"/>
    <col min="3" max="3" width="3.125" style="73" customWidth="1"/>
    <col min="4" max="4" width="28.00390625" style="73" bestFit="1" customWidth="1"/>
    <col min="5" max="5" width="18.125" style="73" bestFit="1" customWidth="1"/>
    <col min="6" max="6" width="16.625" style="73" customWidth="1"/>
    <col min="7" max="7" width="25.125" style="73" bestFit="1" customWidth="1"/>
    <col min="8" max="16384" width="9.375" style="73" customWidth="1"/>
  </cols>
  <sheetData>
    <row r="1" spans="1:7" ht="14.25">
      <c r="A1" s="194" t="s">
        <v>210</v>
      </c>
      <c r="B1" s="194"/>
      <c r="C1" s="194"/>
      <c r="D1" s="194"/>
      <c r="E1" s="194"/>
      <c r="F1" s="194"/>
      <c r="G1" s="194"/>
    </row>
    <row r="2" spans="1:10" ht="21" customHeight="1">
      <c r="A2" s="184" t="s">
        <v>228</v>
      </c>
      <c r="B2" s="185"/>
      <c r="C2" s="185"/>
      <c r="D2" s="185"/>
      <c r="E2" s="185"/>
      <c r="F2" s="185"/>
      <c r="G2" s="185"/>
      <c r="H2" s="113"/>
      <c r="I2" s="113"/>
      <c r="J2" s="113"/>
    </row>
    <row r="3" spans="5:7" ht="21.75" customHeight="1">
      <c r="E3" s="74"/>
      <c r="F3" s="75"/>
      <c r="G3" s="114" t="s">
        <v>178</v>
      </c>
    </row>
    <row r="4" spans="1:7" s="79" customFormat="1" ht="21.75" customHeight="1">
      <c r="A4" s="191" t="s">
        <v>179</v>
      </c>
      <c r="B4" s="192"/>
      <c r="C4" s="192"/>
      <c r="D4" s="193"/>
      <c r="E4" s="76"/>
      <c r="F4" s="77" t="s">
        <v>40</v>
      </c>
      <c r="G4" s="78"/>
    </row>
    <row r="5" spans="1:7" s="85" customFormat="1" ht="21.75" customHeight="1">
      <c r="A5" s="80" t="s">
        <v>180</v>
      </c>
      <c r="B5" s="81"/>
      <c r="C5" s="81"/>
      <c r="D5" s="81"/>
      <c r="E5" s="82"/>
      <c r="F5" s="83"/>
      <c r="G5" s="84"/>
    </row>
    <row r="6" spans="1:7" ht="21.75" customHeight="1">
      <c r="A6" s="86"/>
      <c r="B6" s="3" t="s">
        <v>181</v>
      </c>
      <c r="C6" s="3"/>
      <c r="D6" s="3"/>
      <c r="E6" s="87"/>
      <c r="F6" s="87"/>
      <c r="G6" s="88"/>
    </row>
    <row r="7" spans="1:7" ht="21.75" customHeight="1">
      <c r="A7" s="86"/>
      <c r="B7" s="3"/>
      <c r="D7" s="3" t="s">
        <v>209</v>
      </c>
      <c r="E7" s="87">
        <v>1018686</v>
      </c>
      <c r="F7" s="87"/>
      <c r="G7" s="88"/>
    </row>
    <row r="8" spans="1:7" ht="21.75" customHeight="1">
      <c r="A8" s="86"/>
      <c r="B8" s="3"/>
      <c r="D8" s="3" t="s">
        <v>186</v>
      </c>
      <c r="E8" s="87">
        <v>40000000</v>
      </c>
      <c r="F8" s="87">
        <f>SUM(E7:E8)</f>
        <v>41018686</v>
      </c>
      <c r="G8" s="88"/>
    </row>
    <row r="9" spans="1:7" ht="21.75" customHeight="1">
      <c r="A9" s="86"/>
      <c r="B9" s="3" t="s">
        <v>182</v>
      </c>
      <c r="C9" s="3"/>
      <c r="D9" s="3"/>
      <c r="E9" s="105"/>
      <c r="F9" s="89">
        <v>0</v>
      </c>
      <c r="G9" s="88"/>
    </row>
    <row r="10" spans="1:7" s="94" customFormat="1" ht="21.75" customHeight="1">
      <c r="A10" s="80"/>
      <c r="B10" s="90"/>
      <c r="C10" s="90"/>
      <c r="D10" s="91" t="s">
        <v>41</v>
      </c>
      <c r="E10" s="92"/>
      <c r="F10" s="92"/>
      <c r="G10" s="96">
        <f>F8</f>
        <v>41018686</v>
      </c>
    </row>
    <row r="11" spans="1:7" s="94" customFormat="1" ht="21.75" customHeight="1">
      <c r="A11" s="80"/>
      <c r="B11" s="90"/>
      <c r="C11" s="90"/>
      <c r="D11" s="91"/>
      <c r="E11" s="92"/>
      <c r="F11" s="92"/>
      <c r="G11" s="93"/>
    </row>
    <row r="12" spans="1:7" s="85" customFormat="1" ht="21.75" customHeight="1">
      <c r="A12" s="80" t="s">
        <v>183</v>
      </c>
      <c r="B12" s="81"/>
      <c r="C12" s="81"/>
      <c r="D12" s="81"/>
      <c r="E12" s="82"/>
      <c r="F12" s="82"/>
      <c r="G12" s="95"/>
    </row>
    <row r="13" spans="1:7" ht="21.75" customHeight="1">
      <c r="A13" s="86"/>
      <c r="B13" s="3" t="s">
        <v>184</v>
      </c>
      <c r="C13" s="3"/>
      <c r="D13" s="3"/>
      <c r="E13" s="87"/>
      <c r="F13" s="87"/>
      <c r="G13" s="88"/>
    </row>
    <row r="14" spans="1:7" ht="21.75" customHeight="1">
      <c r="A14" s="86"/>
      <c r="B14" s="3"/>
      <c r="C14" s="3"/>
      <c r="D14" s="3" t="s">
        <v>279</v>
      </c>
      <c r="E14" s="87">
        <v>71939548</v>
      </c>
      <c r="F14" s="87"/>
      <c r="G14" s="88"/>
    </row>
    <row r="15" spans="1:7" ht="21.75" customHeight="1">
      <c r="A15" s="86"/>
      <c r="B15" s="3"/>
      <c r="C15" s="3"/>
      <c r="D15" s="3" t="s">
        <v>187</v>
      </c>
      <c r="E15" s="87">
        <v>54347941</v>
      </c>
      <c r="F15" s="87"/>
      <c r="G15" s="88"/>
    </row>
    <row r="16" spans="1:7" ht="21.75" customHeight="1">
      <c r="A16" s="86"/>
      <c r="B16" s="3"/>
      <c r="C16" s="3"/>
      <c r="D16" s="3" t="s">
        <v>174</v>
      </c>
      <c r="E16" s="87">
        <v>309420</v>
      </c>
      <c r="F16" s="87"/>
      <c r="G16" s="88"/>
    </row>
    <row r="17" spans="1:7" ht="21.75" customHeight="1">
      <c r="A17" s="86"/>
      <c r="B17" s="3"/>
      <c r="C17" s="3"/>
      <c r="D17" s="3" t="s">
        <v>175</v>
      </c>
      <c r="E17" s="87">
        <v>38758545</v>
      </c>
      <c r="F17" s="87"/>
      <c r="G17" s="88"/>
    </row>
    <row r="18" spans="1:7" ht="21.75" customHeight="1">
      <c r="A18" s="86"/>
      <c r="B18" s="3"/>
      <c r="C18" s="3"/>
      <c r="D18" s="3" t="s">
        <v>270</v>
      </c>
      <c r="E18" s="87">
        <v>198000</v>
      </c>
      <c r="F18" s="87">
        <f>SUM(E14:E18)</f>
        <v>165553454</v>
      </c>
      <c r="G18" s="88"/>
    </row>
    <row r="19" spans="1:7" ht="21.75" customHeight="1">
      <c r="A19" s="86"/>
      <c r="B19" s="3" t="s">
        <v>185</v>
      </c>
      <c r="C19" s="3"/>
      <c r="D19" s="3"/>
      <c r="E19" s="105"/>
      <c r="F19" s="89">
        <v>0</v>
      </c>
      <c r="G19" s="88"/>
    </row>
    <row r="20" spans="1:7" s="94" customFormat="1" ht="21.75" customHeight="1">
      <c r="A20" s="80"/>
      <c r="B20" s="90"/>
      <c r="D20" s="91" t="s">
        <v>42</v>
      </c>
      <c r="E20" s="92"/>
      <c r="F20" s="92"/>
      <c r="G20" s="96">
        <f>F18</f>
        <v>165553454</v>
      </c>
    </row>
    <row r="21" spans="1:7" s="94" customFormat="1" ht="21.75" customHeight="1">
      <c r="A21" s="80"/>
      <c r="B21" s="90"/>
      <c r="C21" s="90"/>
      <c r="D21" s="91" t="s">
        <v>176</v>
      </c>
      <c r="E21" s="92"/>
      <c r="F21" s="92"/>
      <c r="G21" s="93">
        <f>-(G10-G20)</f>
        <v>124534768</v>
      </c>
    </row>
    <row r="22" spans="1:7" s="94" customFormat="1" ht="21.75" customHeight="1">
      <c r="A22" s="80"/>
      <c r="B22" s="90"/>
      <c r="C22" s="90"/>
      <c r="D22" s="91" t="s">
        <v>43</v>
      </c>
      <c r="E22" s="92"/>
      <c r="F22" s="92"/>
      <c r="G22" s="96">
        <v>2090237312</v>
      </c>
    </row>
    <row r="23" spans="1:7" s="94" customFormat="1" ht="21.75" customHeight="1">
      <c r="A23" s="80"/>
      <c r="B23" s="90"/>
      <c r="C23" s="90"/>
      <c r="D23" s="91" t="s">
        <v>44</v>
      </c>
      <c r="E23" s="92"/>
      <c r="F23" s="92"/>
      <c r="G23" s="96">
        <f>G22-G21</f>
        <v>1965702544</v>
      </c>
    </row>
    <row r="24" spans="1:7" s="94" customFormat="1" ht="6" customHeight="1">
      <c r="A24" s="97"/>
      <c r="B24" s="98"/>
      <c r="C24" s="98"/>
      <c r="D24" s="99"/>
      <c r="E24" s="100"/>
      <c r="F24" s="100"/>
      <c r="G24" s="101"/>
    </row>
    <row r="30" ht="12">
      <c r="E30" s="102"/>
    </row>
  </sheetData>
  <mergeCells count="3">
    <mergeCell ref="A4:D4"/>
    <mergeCell ref="A1:G1"/>
    <mergeCell ref="A2:G2"/>
  </mergeCells>
  <printOptions/>
  <pageMargins left="1.5748031496062993" right="0.7874015748031497" top="1.2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20">
      <selection activeCell="H49" sqref="H49"/>
    </sheetView>
  </sheetViews>
  <sheetFormatPr defaultColWidth="9.00390625" defaultRowHeight="12"/>
  <cols>
    <col min="1" max="1" width="2.625" style="43" customWidth="1"/>
    <col min="2" max="2" width="5.00390625" style="43" customWidth="1"/>
    <col min="3" max="3" width="3.625" style="43" customWidth="1"/>
    <col min="4" max="4" width="2.125" style="43" customWidth="1"/>
    <col min="5" max="5" width="26.875" style="43" customWidth="1"/>
    <col min="6" max="6" width="19.375" style="44" bestFit="1" customWidth="1"/>
    <col min="7" max="7" width="16.625" style="44" bestFit="1" customWidth="1"/>
    <col min="8" max="8" width="22.00390625" style="44" bestFit="1" customWidth="1"/>
    <col min="9" max="9" width="9.375" style="43" customWidth="1"/>
    <col min="10" max="10" width="12.00390625" style="43" bestFit="1" customWidth="1"/>
    <col min="11" max="16384" width="9.375" style="43" customWidth="1"/>
  </cols>
  <sheetData>
    <row r="1" spans="1:8" ht="14.25">
      <c r="A1" s="199" t="s">
        <v>220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84" t="s">
        <v>227</v>
      </c>
      <c r="B2" s="185"/>
      <c r="C2" s="185"/>
      <c r="D2" s="185"/>
      <c r="E2" s="185"/>
      <c r="F2" s="185"/>
      <c r="G2" s="185"/>
      <c r="H2" s="185"/>
    </row>
    <row r="3" ht="13.5" customHeight="1">
      <c r="H3" s="9" t="s">
        <v>178</v>
      </c>
    </row>
    <row r="4" spans="1:8" s="48" customFormat="1" ht="20.25" customHeight="1">
      <c r="A4" s="200" t="s">
        <v>189</v>
      </c>
      <c r="B4" s="201"/>
      <c r="C4" s="201"/>
      <c r="D4" s="201"/>
      <c r="E4" s="202"/>
      <c r="F4" s="45"/>
      <c r="G4" s="46" t="s">
        <v>190</v>
      </c>
      <c r="H4" s="47"/>
    </row>
    <row r="5" spans="1:8" s="53" customFormat="1" ht="16.5" customHeight="1">
      <c r="A5" s="49" t="s">
        <v>0</v>
      </c>
      <c r="B5" s="50"/>
      <c r="C5" s="50"/>
      <c r="D5" s="50"/>
      <c r="E5" s="50"/>
      <c r="F5" s="51"/>
      <c r="G5" s="51"/>
      <c r="H5" s="52"/>
    </row>
    <row r="6" spans="1:8" ht="16.5" customHeight="1">
      <c r="A6" s="54"/>
      <c r="B6" s="2" t="s">
        <v>1</v>
      </c>
      <c r="C6" s="2"/>
      <c r="D6" s="2"/>
      <c r="E6" s="2"/>
      <c r="F6" s="55"/>
      <c r="G6" s="55"/>
      <c r="H6" s="56"/>
    </row>
    <row r="7" spans="1:8" ht="16.5" customHeight="1">
      <c r="A7" s="54"/>
      <c r="B7" s="2"/>
      <c r="C7" s="2" t="s">
        <v>2</v>
      </c>
      <c r="E7" s="2"/>
      <c r="F7" s="55">
        <v>268996707</v>
      </c>
      <c r="G7" s="55"/>
      <c r="H7" s="56"/>
    </row>
    <row r="8" spans="1:8" ht="16.5" customHeight="1">
      <c r="A8" s="54"/>
      <c r="B8" s="2"/>
      <c r="C8" s="2" t="s">
        <v>3</v>
      </c>
      <c r="E8" s="2"/>
      <c r="F8" s="55">
        <v>86671929</v>
      </c>
      <c r="G8" s="55"/>
      <c r="H8" s="56"/>
    </row>
    <row r="9" spans="1:8" ht="16.5" customHeight="1">
      <c r="A9" s="54"/>
      <c r="B9" s="2"/>
      <c r="C9" s="2" t="s">
        <v>267</v>
      </c>
      <c r="E9" s="2"/>
      <c r="F9" s="55">
        <v>720000</v>
      </c>
      <c r="G9" s="55"/>
      <c r="H9" s="56"/>
    </row>
    <row r="10" spans="1:8" ht="16.5" customHeight="1">
      <c r="A10" s="54"/>
      <c r="B10" s="2"/>
      <c r="C10" s="103"/>
      <c r="D10" s="125" t="s">
        <v>191</v>
      </c>
      <c r="E10" s="59"/>
      <c r="F10" s="60"/>
      <c r="G10" s="57">
        <f>SUM(F7:F9)</f>
        <v>356388636</v>
      </c>
      <c r="H10" s="56"/>
    </row>
    <row r="11" spans="1:8" ht="16.5" customHeight="1">
      <c r="A11" s="54"/>
      <c r="B11" s="2" t="s">
        <v>5</v>
      </c>
      <c r="C11" s="2"/>
      <c r="D11" s="2"/>
      <c r="E11" s="2"/>
      <c r="F11" s="55"/>
      <c r="G11" s="55"/>
      <c r="H11" s="56"/>
    </row>
    <row r="12" spans="1:8" ht="16.5" customHeight="1">
      <c r="A12" s="54"/>
      <c r="B12" s="2"/>
      <c r="C12" s="2" t="s">
        <v>6</v>
      </c>
      <c r="E12" s="2"/>
      <c r="F12" s="55"/>
      <c r="G12" s="55"/>
      <c r="H12" s="56"/>
    </row>
    <row r="13" spans="1:8" ht="16.5" customHeight="1">
      <c r="A13" s="54"/>
      <c r="B13" s="2"/>
      <c r="C13" s="2"/>
      <c r="D13" s="2" t="s">
        <v>7</v>
      </c>
      <c r="F13" s="55">
        <v>185500000</v>
      </c>
      <c r="G13" s="55"/>
      <c r="H13" s="56"/>
    </row>
    <row r="14" spans="1:8" ht="16.5" customHeight="1">
      <c r="A14" s="54"/>
      <c r="B14" s="2"/>
      <c r="C14" s="2"/>
      <c r="D14" s="58" t="s">
        <v>8</v>
      </c>
      <c r="E14" s="59"/>
      <c r="F14" s="57">
        <f>F13</f>
        <v>185500000</v>
      </c>
      <c r="G14" s="55"/>
      <c r="H14" s="56"/>
    </row>
    <row r="15" spans="1:8" ht="16.5" customHeight="1">
      <c r="A15" s="54"/>
      <c r="B15" s="2"/>
      <c r="C15" s="2" t="s">
        <v>9</v>
      </c>
      <c r="D15" s="2"/>
      <c r="E15" s="2"/>
      <c r="F15" s="55"/>
      <c r="G15" s="55"/>
      <c r="H15" s="56"/>
    </row>
    <row r="16" spans="1:8" ht="16.5" customHeight="1">
      <c r="A16" s="54"/>
      <c r="B16" s="2"/>
      <c r="C16" s="2"/>
      <c r="D16" s="2" t="s">
        <v>193</v>
      </c>
      <c r="E16" s="2"/>
      <c r="F16" s="55">
        <v>1645464150</v>
      </c>
      <c r="G16" s="55"/>
      <c r="H16" s="56"/>
    </row>
    <row r="17" spans="1:8" ht="16.5" customHeight="1">
      <c r="A17" s="54"/>
      <c r="B17" s="2"/>
      <c r="C17" s="2"/>
      <c r="D17" s="2" t="s">
        <v>114</v>
      </c>
      <c r="E17" s="2"/>
      <c r="F17" s="55">
        <v>-199275782</v>
      </c>
      <c r="G17" s="55"/>
      <c r="H17" s="56"/>
    </row>
    <row r="18" spans="1:8" ht="16.5" customHeight="1">
      <c r="A18" s="54"/>
      <c r="B18" s="2"/>
      <c r="C18" s="2"/>
      <c r="D18" s="2" t="s">
        <v>171</v>
      </c>
      <c r="F18" s="55">
        <v>2058685</v>
      </c>
      <c r="G18" s="55"/>
      <c r="H18" s="56"/>
    </row>
    <row r="19" spans="1:8" ht="16.5" customHeight="1">
      <c r="A19" s="54"/>
      <c r="B19" s="2"/>
      <c r="C19" s="2"/>
      <c r="D19" s="2" t="s">
        <v>208</v>
      </c>
      <c r="F19" s="55">
        <v>-335205</v>
      </c>
      <c r="G19" s="55"/>
      <c r="H19" s="56"/>
    </row>
    <row r="20" spans="1:8" ht="16.5" customHeight="1">
      <c r="A20" s="54"/>
      <c r="B20" s="2"/>
      <c r="C20" s="2"/>
      <c r="D20" s="2" t="s">
        <v>10</v>
      </c>
      <c r="F20" s="55">
        <v>219581340</v>
      </c>
      <c r="G20" s="55"/>
      <c r="H20" s="56"/>
    </row>
    <row r="21" spans="1:8" ht="16.5" customHeight="1">
      <c r="A21" s="54"/>
      <c r="B21" s="2"/>
      <c r="C21" s="2"/>
      <c r="D21" s="125" t="s">
        <v>115</v>
      </c>
      <c r="F21" s="55">
        <v>-165244024</v>
      </c>
      <c r="G21" s="55"/>
      <c r="H21" s="56"/>
    </row>
    <row r="22" spans="1:8" ht="16.5" customHeight="1">
      <c r="A22" s="54"/>
      <c r="B22" s="2"/>
      <c r="C22" s="2"/>
      <c r="D22" s="2" t="s">
        <v>11</v>
      </c>
      <c r="F22" s="55">
        <v>508440</v>
      </c>
      <c r="G22" s="55"/>
      <c r="H22" s="56"/>
    </row>
    <row r="23" spans="1:8" ht="16.5" customHeight="1">
      <c r="A23" s="54"/>
      <c r="B23" s="2"/>
      <c r="C23" s="2"/>
      <c r="D23" s="2" t="s">
        <v>194</v>
      </c>
      <c r="F23" s="55">
        <v>105000000</v>
      </c>
      <c r="G23" s="55"/>
      <c r="H23" s="56"/>
    </row>
    <row r="24" spans="1:8" ht="16.5" customHeight="1">
      <c r="A24" s="54"/>
      <c r="B24" s="2"/>
      <c r="C24" s="2"/>
      <c r="D24" s="58" t="s">
        <v>12</v>
      </c>
      <c r="E24" s="59"/>
      <c r="F24" s="57">
        <f>SUM(F16:F23)</f>
        <v>1607757604</v>
      </c>
      <c r="G24" s="55"/>
      <c r="H24" s="56"/>
    </row>
    <row r="25" spans="1:8" ht="16.5" customHeight="1">
      <c r="A25" s="54"/>
      <c r="B25" s="2"/>
      <c r="C25" s="2"/>
      <c r="D25" s="58" t="s">
        <v>13</v>
      </c>
      <c r="E25" s="59"/>
      <c r="F25" s="55"/>
      <c r="G25" s="57">
        <f>F14+F24</f>
        <v>1793257604</v>
      </c>
      <c r="H25" s="56"/>
    </row>
    <row r="26" spans="1:8" s="64" customFormat="1" ht="16.5" customHeight="1">
      <c r="A26" s="49"/>
      <c r="B26" s="61"/>
      <c r="C26" s="61"/>
      <c r="D26" s="197" t="s">
        <v>14</v>
      </c>
      <c r="E26" s="198"/>
      <c r="F26" s="63"/>
      <c r="G26" s="63"/>
      <c r="H26" s="104">
        <f>G10+G25</f>
        <v>2149646240</v>
      </c>
    </row>
    <row r="27" spans="1:8" ht="4.5" customHeight="1">
      <c r="A27" s="54"/>
      <c r="B27" s="2"/>
      <c r="C27" s="2"/>
      <c r="D27" s="2"/>
      <c r="E27" s="2"/>
      <c r="F27" s="55"/>
      <c r="G27" s="55"/>
      <c r="H27" s="107"/>
    </row>
    <row r="28" spans="1:8" ht="16.5" customHeight="1">
      <c r="A28" s="54"/>
      <c r="B28" s="2"/>
      <c r="C28" s="2"/>
      <c r="D28" s="2"/>
      <c r="E28" s="2"/>
      <c r="F28" s="55"/>
      <c r="G28" s="55"/>
      <c r="H28" s="116"/>
    </row>
    <row r="29" spans="1:8" s="53" customFormat="1" ht="16.5" customHeight="1">
      <c r="A29" s="49" t="s">
        <v>15</v>
      </c>
      <c r="B29" s="50"/>
      <c r="C29" s="50"/>
      <c r="D29" s="50"/>
      <c r="E29" s="50"/>
      <c r="F29" s="51"/>
      <c r="G29" s="51"/>
      <c r="H29" s="52"/>
    </row>
    <row r="30" spans="1:8" ht="16.5" customHeight="1">
      <c r="A30" s="54"/>
      <c r="B30" s="2" t="s">
        <v>16</v>
      </c>
      <c r="C30" s="2"/>
      <c r="D30" s="2"/>
      <c r="E30" s="2"/>
      <c r="F30" s="55"/>
      <c r="G30" s="55"/>
      <c r="H30" s="56"/>
    </row>
    <row r="31" spans="1:8" ht="16.5" customHeight="1">
      <c r="A31" s="54"/>
      <c r="B31" s="2"/>
      <c r="C31" s="2" t="s">
        <v>17</v>
      </c>
      <c r="E31" s="2"/>
      <c r="F31" s="55">
        <v>106006965</v>
      </c>
      <c r="G31" s="55"/>
      <c r="H31" s="56"/>
    </row>
    <row r="32" spans="1:8" ht="16.5" customHeight="1">
      <c r="A32" s="54"/>
      <c r="B32" s="2"/>
      <c r="C32" s="125" t="s">
        <v>105</v>
      </c>
      <c r="E32" s="2"/>
      <c r="F32" s="55">
        <v>1594466</v>
      </c>
      <c r="G32" s="55"/>
      <c r="H32" s="56"/>
    </row>
    <row r="33" spans="1:8" ht="16.5" customHeight="1">
      <c r="A33" s="54"/>
      <c r="B33" s="2"/>
      <c r="C33" s="58" t="s">
        <v>157</v>
      </c>
      <c r="E33" s="2"/>
      <c r="F33" s="55">
        <v>23729</v>
      </c>
      <c r="G33" s="55"/>
      <c r="H33" s="56"/>
    </row>
    <row r="34" spans="1:8" ht="16.5" customHeight="1">
      <c r="A34" s="54"/>
      <c r="B34" s="2"/>
      <c r="C34" s="58" t="s">
        <v>221</v>
      </c>
      <c r="E34" s="2"/>
      <c r="F34" s="55">
        <v>76318536</v>
      </c>
      <c r="G34" s="55"/>
      <c r="H34" s="56"/>
    </row>
    <row r="35" spans="1:8" ht="16.5" customHeight="1">
      <c r="A35" s="54"/>
      <c r="B35" s="2"/>
      <c r="C35" s="2"/>
      <c r="D35" s="195" t="s">
        <v>18</v>
      </c>
      <c r="E35" s="196"/>
      <c r="F35" s="55"/>
      <c r="G35" s="57">
        <f>SUM(F31:F34)</f>
        <v>183943696</v>
      </c>
      <c r="H35" s="56"/>
    </row>
    <row r="36" spans="1:8" s="64" customFormat="1" ht="16.5" customHeight="1">
      <c r="A36" s="49"/>
      <c r="B36" s="61"/>
      <c r="C36" s="61"/>
      <c r="D36" s="197" t="s">
        <v>19</v>
      </c>
      <c r="E36" s="198"/>
      <c r="F36" s="63"/>
      <c r="G36" s="63"/>
      <c r="H36" s="104">
        <f>G35</f>
        <v>183943696</v>
      </c>
    </row>
    <row r="37" spans="1:8" s="64" customFormat="1" ht="5.25" customHeight="1">
      <c r="A37" s="49"/>
      <c r="B37" s="61"/>
      <c r="C37" s="61"/>
      <c r="D37" s="62"/>
      <c r="E37" s="62"/>
      <c r="F37" s="63"/>
      <c r="G37" s="63"/>
      <c r="H37" s="108"/>
    </row>
    <row r="38" spans="1:8" s="64" customFormat="1" ht="16.5" customHeight="1">
      <c r="A38" s="49"/>
      <c r="B38" s="61"/>
      <c r="C38" s="61"/>
      <c r="D38" s="62"/>
      <c r="E38" s="62"/>
      <c r="F38" s="63"/>
      <c r="G38" s="63"/>
      <c r="H38" s="65"/>
    </row>
    <row r="39" spans="1:8" s="53" customFormat="1" ht="16.5" customHeight="1">
      <c r="A39" s="49" t="s">
        <v>20</v>
      </c>
      <c r="B39" s="50"/>
      <c r="C39" s="50"/>
      <c r="D39" s="50"/>
      <c r="E39" s="50"/>
      <c r="F39" s="51"/>
      <c r="G39" s="51"/>
      <c r="H39" s="52"/>
    </row>
    <row r="40" spans="1:8" ht="16.5" customHeight="1">
      <c r="A40" s="54"/>
      <c r="B40" s="2"/>
      <c r="C40" s="2" t="s">
        <v>21</v>
      </c>
      <c r="D40" s="2"/>
      <c r="E40" s="2"/>
      <c r="F40" s="55"/>
      <c r="G40" s="55"/>
      <c r="H40" s="56">
        <f>H26-H36</f>
        <v>1965702544</v>
      </c>
    </row>
    <row r="41" spans="1:8" ht="16.5" customHeight="1">
      <c r="A41" s="54"/>
      <c r="B41" s="2"/>
      <c r="C41" s="2"/>
      <c r="D41" s="2" t="s">
        <v>192</v>
      </c>
      <c r="E41" s="2"/>
      <c r="F41" s="55"/>
      <c r="G41" s="55"/>
      <c r="H41" s="66">
        <f>F14</f>
        <v>185500000</v>
      </c>
    </row>
    <row r="42" spans="1:8" ht="16.5" customHeight="1">
      <c r="A42" s="54"/>
      <c r="B42" s="2"/>
      <c r="C42" s="2"/>
      <c r="D42" s="1" t="s">
        <v>207</v>
      </c>
      <c r="E42" s="2"/>
      <c r="F42" s="55"/>
      <c r="G42" s="55"/>
      <c r="H42" s="67">
        <v>124534768</v>
      </c>
    </row>
    <row r="43" spans="1:8" ht="16.5" customHeight="1">
      <c r="A43" s="54"/>
      <c r="B43" s="2"/>
      <c r="C43" s="2"/>
      <c r="D43" s="1"/>
      <c r="E43" s="2"/>
      <c r="F43" s="55"/>
      <c r="G43" s="55"/>
      <c r="H43" s="117"/>
    </row>
    <row r="44" spans="1:8" s="64" customFormat="1" ht="16.5" customHeight="1">
      <c r="A44" s="49"/>
      <c r="B44" s="61"/>
      <c r="C44" s="61"/>
      <c r="D44" s="68" t="s">
        <v>22</v>
      </c>
      <c r="E44" s="62"/>
      <c r="F44" s="63"/>
      <c r="G44" s="63"/>
      <c r="H44" s="104">
        <f>H36+H40</f>
        <v>2149646240</v>
      </c>
    </row>
    <row r="45" spans="1:8" ht="4.5" customHeight="1">
      <c r="A45" s="69"/>
      <c r="B45" s="70"/>
      <c r="C45" s="70"/>
      <c r="D45" s="70"/>
      <c r="E45" s="70"/>
      <c r="F45" s="71"/>
      <c r="G45" s="71"/>
      <c r="H45" s="72"/>
    </row>
  </sheetData>
  <mergeCells count="6">
    <mergeCell ref="D35:E35"/>
    <mergeCell ref="D36:E36"/>
    <mergeCell ref="A2:H2"/>
    <mergeCell ref="A1:H1"/>
    <mergeCell ref="A4:E4"/>
    <mergeCell ref="D26:E26"/>
  </mergeCells>
  <printOptions/>
  <pageMargins left="1.37" right="0.75" top="1.18" bottom="1" header="0.512" footer="0.512"/>
  <pageSetup fitToHeight="1" fitToWidth="1"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 topLeftCell="A1">
      <selection activeCell="H49" sqref="H49"/>
    </sheetView>
  </sheetViews>
  <sheetFormatPr defaultColWidth="9.00390625" defaultRowHeight="12"/>
  <cols>
    <col min="1" max="1" width="1.625" style="43" customWidth="1"/>
    <col min="2" max="2" width="3.875" style="43" customWidth="1"/>
    <col min="3" max="4" width="2.125" style="43" customWidth="1"/>
    <col min="5" max="5" width="24.875" style="43" customWidth="1"/>
    <col min="6" max="6" width="18.125" style="44" bestFit="1" customWidth="1"/>
    <col min="7" max="7" width="16.625" style="44" bestFit="1" customWidth="1"/>
    <col min="8" max="8" width="19.875" style="44" customWidth="1"/>
    <col min="9" max="9" width="12.875" style="43" bestFit="1" customWidth="1"/>
    <col min="10" max="16384" width="9.375" style="43" customWidth="1"/>
  </cols>
  <sheetData>
    <row r="1" spans="1:8" ht="14.25">
      <c r="A1" s="199" t="s">
        <v>219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84" t="s">
        <v>227</v>
      </c>
      <c r="B2" s="185"/>
      <c r="C2" s="185"/>
      <c r="D2" s="185"/>
      <c r="E2" s="185"/>
      <c r="F2" s="185"/>
      <c r="G2" s="185"/>
      <c r="H2" s="185"/>
    </row>
    <row r="3" ht="13.5" customHeight="1">
      <c r="H3" s="9" t="s">
        <v>178</v>
      </c>
    </row>
    <row r="4" spans="1:8" s="48" customFormat="1" ht="22.5" customHeight="1">
      <c r="A4" s="110"/>
      <c r="B4" s="111"/>
      <c r="C4" s="111"/>
      <c r="D4" s="111"/>
      <c r="E4" s="115" t="s">
        <v>198</v>
      </c>
      <c r="F4" s="45"/>
      <c r="G4" s="46" t="s">
        <v>190</v>
      </c>
      <c r="H4" s="47"/>
    </row>
    <row r="5" spans="1:8" s="53" customFormat="1" ht="16.5" customHeight="1">
      <c r="A5" s="49" t="s">
        <v>0</v>
      </c>
      <c r="B5" s="50"/>
      <c r="C5" s="50"/>
      <c r="D5" s="50"/>
      <c r="E5" s="50"/>
      <c r="F5" s="51"/>
      <c r="G5" s="51"/>
      <c r="H5" s="52"/>
    </row>
    <row r="6" spans="1:8" ht="16.5" customHeight="1">
      <c r="A6" s="54"/>
      <c r="B6" s="2" t="s">
        <v>1</v>
      </c>
      <c r="C6" s="2"/>
      <c r="D6" s="2"/>
      <c r="E6" s="2"/>
      <c r="F6" s="55"/>
      <c r="G6" s="55"/>
      <c r="H6" s="56"/>
    </row>
    <row r="7" spans="1:8" ht="16.5" customHeight="1">
      <c r="A7" s="54"/>
      <c r="B7" s="2"/>
      <c r="C7" s="2" t="s">
        <v>211</v>
      </c>
      <c r="E7" s="2"/>
      <c r="F7" s="55"/>
      <c r="G7" s="55"/>
      <c r="H7" s="56"/>
    </row>
    <row r="8" spans="1:8" ht="16.5" customHeight="1">
      <c r="A8" s="54"/>
      <c r="B8" s="2"/>
      <c r="D8" s="2" t="s">
        <v>212</v>
      </c>
      <c r="F8" s="55">
        <v>37301</v>
      </c>
      <c r="G8" s="55"/>
      <c r="H8" s="56"/>
    </row>
    <row r="9" spans="1:8" ht="16.5" customHeight="1">
      <c r="A9" s="54"/>
      <c r="B9" s="2"/>
      <c r="D9" s="2" t="s">
        <v>112</v>
      </c>
      <c r="E9" s="109"/>
      <c r="F9" s="55">
        <v>268959406</v>
      </c>
      <c r="G9" s="55"/>
      <c r="H9" s="56"/>
    </row>
    <row r="10" spans="1:8" ht="16.5" customHeight="1">
      <c r="A10" s="54"/>
      <c r="B10" s="2"/>
      <c r="D10" s="2" t="s">
        <v>200</v>
      </c>
      <c r="F10" s="55">
        <f>SUM(F8:F9)</f>
        <v>268996707</v>
      </c>
      <c r="G10" s="55"/>
      <c r="H10" s="56"/>
    </row>
    <row r="11" spans="1:8" ht="16.5" customHeight="1">
      <c r="A11" s="54"/>
      <c r="B11" s="2"/>
      <c r="C11" s="43" t="s">
        <v>201</v>
      </c>
      <c r="D11" s="2"/>
      <c r="E11" s="2"/>
      <c r="F11" s="55"/>
      <c r="G11" s="55"/>
      <c r="H11" s="56"/>
    </row>
    <row r="12" spans="1:8" ht="16.5" customHeight="1">
      <c r="A12" s="54"/>
      <c r="B12" s="2"/>
      <c r="D12" s="2" t="s">
        <v>108</v>
      </c>
      <c r="E12" s="2"/>
      <c r="F12" s="55">
        <v>60000</v>
      </c>
      <c r="G12" s="55"/>
      <c r="H12" s="56"/>
    </row>
    <row r="13" spans="1:8" ht="16.5" customHeight="1">
      <c r="A13" s="54"/>
      <c r="B13" s="2"/>
      <c r="D13" s="2" t="s">
        <v>109</v>
      </c>
      <c r="E13" s="2"/>
      <c r="F13" s="55">
        <v>86611929</v>
      </c>
      <c r="G13" s="55"/>
      <c r="H13" s="56"/>
    </row>
    <row r="14" spans="1:8" ht="16.5" customHeight="1">
      <c r="A14" s="54"/>
      <c r="B14" s="2"/>
      <c r="D14" s="2" t="s">
        <v>202</v>
      </c>
      <c r="E14" s="2"/>
      <c r="F14" s="55">
        <f>SUM(F12:F13)</f>
        <v>86671929</v>
      </c>
      <c r="G14" s="55"/>
      <c r="H14" s="56"/>
    </row>
    <row r="15" spans="1:8" ht="16.5" customHeight="1">
      <c r="A15" s="54"/>
      <c r="B15" s="2"/>
      <c r="C15" s="43" t="s">
        <v>278</v>
      </c>
      <c r="D15" s="2"/>
      <c r="E15" s="2"/>
      <c r="F15" s="55">
        <v>720000</v>
      </c>
      <c r="G15" s="55"/>
      <c r="H15" s="56"/>
    </row>
    <row r="16" spans="1:8" ht="16.5" customHeight="1">
      <c r="A16" s="54"/>
      <c r="B16" s="2"/>
      <c r="C16" s="58" t="s">
        <v>4</v>
      </c>
      <c r="D16" s="2"/>
      <c r="F16" s="55"/>
      <c r="G16" s="55">
        <f>F10+F14+F15</f>
        <v>356388636</v>
      </c>
      <c r="H16" s="56"/>
    </row>
    <row r="17" spans="1:8" ht="16.5" customHeight="1">
      <c r="A17" s="54"/>
      <c r="B17" s="2" t="s">
        <v>5</v>
      </c>
      <c r="C17" s="2"/>
      <c r="D17" s="2"/>
      <c r="E17" s="2"/>
      <c r="F17" s="55"/>
      <c r="G17" s="55"/>
      <c r="H17" s="56"/>
    </row>
    <row r="18" spans="1:8" ht="16.5" customHeight="1">
      <c r="A18" s="54"/>
      <c r="B18" s="2"/>
      <c r="C18" s="2" t="s">
        <v>213</v>
      </c>
      <c r="F18" s="55"/>
      <c r="G18" s="55"/>
      <c r="H18" s="56"/>
    </row>
    <row r="19" spans="1:8" ht="16.5" customHeight="1">
      <c r="A19" s="54"/>
      <c r="B19" s="2"/>
      <c r="C19" s="2"/>
      <c r="D19" s="2" t="s">
        <v>172</v>
      </c>
      <c r="E19" s="2"/>
      <c r="F19" s="55"/>
      <c r="G19" s="55"/>
      <c r="H19" s="56"/>
    </row>
    <row r="20" spans="1:8" ht="16.5" customHeight="1">
      <c r="A20" s="54"/>
      <c r="B20" s="2"/>
      <c r="C20" s="2"/>
      <c r="D20" s="2"/>
      <c r="E20" s="1" t="s">
        <v>214</v>
      </c>
      <c r="F20" s="55">
        <v>52000000</v>
      </c>
      <c r="G20" s="55"/>
      <c r="H20" s="56"/>
    </row>
    <row r="21" spans="1:8" ht="16.5" customHeight="1">
      <c r="A21" s="54"/>
      <c r="B21" s="2"/>
      <c r="C21" s="2"/>
      <c r="D21" s="2"/>
      <c r="E21" s="1" t="s">
        <v>215</v>
      </c>
      <c r="F21" s="55">
        <v>82000000</v>
      </c>
      <c r="G21" s="55"/>
      <c r="H21" s="56"/>
    </row>
    <row r="22" spans="1:8" ht="16.5" customHeight="1">
      <c r="A22" s="54"/>
      <c r="B22" s="2"/>
      <c r="C22" s="2"/>
      <c r="D22" s="2"/>
      <c r="E22" s="1" t="s">
        <v>173</v>
      </c>
      <c r="F22" s="55">
        <v>51500000</v>
      </c>
      <c r="G22" s="55"/>
      <c r="H22" s="56"/>
    </row>
    <row r="23" spans="1:8" ht="16.5" customHeight="1">
      <c r="A23" s="54"/>
      <c r="B23" s="2"/>
      <c r="C23" s="2"/>
      <c r="D23" s="58" t="s">
        <v>8</v>
      </c>
      <c r="F23" s="55">
        <f>F20+F21+F22</f>
        <v>185500000</v>
      </c>
      <c r="G23" s="55"/>
      <c r="H23" s="56"/>
    </row>
    <row r="24" spans="1:8" ht="16.5" customHeight="1">
      <c r="A24" s="54"/>
      <c r="B24" s="2"/>
      <c r="C24" s="2" t="s">
        <v>216</v>
      </c>
      <c r="D24" s="58"/>
      <c r="F24" s="55"/>
      <c r="G24" s="55"/>
      <c r="H24" s="56"/>
    </row>
    <row r="25" spans="1:8" ht="16.5" customHeight="1">
      <c r="A25" s="54"/>
      <c r="B25" s="2"/>
      <c r="C25" s="2"/>
      <c r="D25" s="58" t="s">
        <v>193</v>
      </c>
      <c r="F25" s="55">
        <v>1446188368</v>
      </c>
      <c r="G25" s="55"/>
      <c r="H25" s="56"/>
    </row>
    <row r="26" spans="1:8" ht="16.5" customHeight="1">
      <c r="A26" s="54"/>
      <c r="B26" s="2"/>
      <c r="D26" s="58" t="s">
        <v>171</v>
      </c>
      <c r="F26" s="55">
        <v>1723480</v>
      </c>
      <c r="G26" s="55"/>
      <c r="H26" s="56"/>
    </row>
    <row r="27" spans="1:8" ht="16.5" customHeight="1">
      <c r="A27" s="54"/>
      <c r="B27" s="2"/>
      <c r="D27" s="2" t="s">
        <v>217</v>
      </c>
      <c r="E27" s="2"/>
      <c r="F27" s="55">
        <v>54337316</v>
      </c>
      <c r="G27" s="55"/>
      <c r="H27" s="56"/>
    </row>
    <row r="28" spans="1:8" ht="16.5" customHeight="1">
      <c r="A28" s="54"/>
      <c r="B28" s="2"/>
      <c r="D28" s="2" t="s">
        <v>218</v>
      </c>
      <c r="E28" s="2"/>
      <c r="F28" s="55">
        <v>508440</v>
      </c>
      <c r="G28" s="55"/>
      <c r="H28" s="56"/>
    </row>
    <row r="29" spans="1:8" ht="16.5" customHeight="1">
      <c r="A29" s="54"/>
      <c r="B29" s="2"/>
      <c r="D29" s="2" t="s">
        <v>194</v>
      </c>
      <c r="E29" s="2"/>
      <c r="F29" s="55">
        <v>105000000</v>
      </c>
      <c r="G29" s="55"/>
      <c r="H29" s="56"/>
    </row>
    <row r="30" spans="1:8" ht="16.5" customHeight="1">
      <c r="A30" s="54"/>
      <c r="B30" s="2"/>
      <c r="C30" s="2"/>
      <c r="D30" s="2" t="s">
        <v>203</v>
      </c>
      <c r="E30" s="2"/>
      <c r="F30" s="55">
        <f>SUM(F25:F29)</f>
        <v>1607757604</v>
      </c>
      <c r="G30" s="55"/>
      <c r="H30" s="56"/>
    </row>
    <row r="31" spans="1:8" ht="16.5" customHeight="1">
      <c r="A31" s="54"/>
      <c r="B31" s="2"/>
      <c r="C31" s="2" t="s">
        <v>204</v>
      </c>
      <c r="F31" s="60"/>
      <c r="G31" s="57">
        <f>F23+F30</f>
        <v>1793257604</v>
      </c>
      <c r="H31" s="56"/>
    </row>
    <row r="32" spans="1:8" s="64" customFormat="1" ht="16.5" customHeight="1">
      <c r="A32" s="49"/>
      <c r="B32" s="61"/>
      <c r="C32" s="61"/>
      <c r="D32" s="61"/>
      <c r="E32" s="62" t="s">
        <v>14</v>
      </c>
      <c r="F32" s="63"/>
      <c r="G32" s="63"/>
      <c r="H32" s="104">
        <f>G16+G31</f>
        <v>2149646240</v>
      </c>
    </row>
    <row r="33" spans="1:8" s="64" customFormat="1" ht="4.5" customHeight="1">
      <c r="A33" s="49"/>
      <c r="B33" s="61"/>
      <c r="C33" s="61"/>
      <c r="D33" s="61"/>
      <c r="E33" s="62"/>
      <c r="F33" s="63"/>
      <c r="G33" s="63"/>
      <c r="H33" s="108"/>
    </row>
    <row r="34" spans="1:8" s="64" customFormat="1" ht="10.5" customHeight="1">
      <c r="A34" s="49"/>
      <c r="B34" s="61"/>
      <c r="C34" s="61"/>
      <c r="D34" s="61"/>
      <c r="E34" s="62"/>
      <c r="F34" s="63"/>
      <c r="G34" s="63"/>
      <c r="H34" s="65"/>
    </row>
    <row r="35" spans="1:8" s="53" customFormat="1" ht="16.5" customHeight="1">
      <c r="A35" s="49" t="s">
        <v>15</v>
      </c>
      <c r="B35" s="50"/>
      <c r="C35" s="50"/>
      <c r="D35" s="50"/>
      <c r="E35" s="50"/>
      <c r="F35" s="51"/>
      <c r="G35" s="51"/>
      <c r="H35" s="52"/>
    </row>
    <row r="36" spans="1:8" ht="16.5" customHeight="1">
      <c r="A36" s="54"/>
      <c r="B36" s="2" t="s">
        <v>16</v>
      </c>
      <c r="C36" s="2"/>
      <c r="D36" s="2"/>
      <c r="E36" s="2"/>
      <c r="F36" s="55"/>
      <c r="G36" s="55"/>
      <c r="H36" s="56"/>
    </row>
    <row r="37" spans="1:8" ht="16.5" customHeight="1">
      <c r="A37" s="54"/>
      <c r="B37" s="2"/>
      <c r="D37" s="2" t="s">
        <v>17</v>
      </c>
      <c r="E37" s="2"/>
      <c r="F37" s="55">
        <v>106006965</v>
      </c>
      <c r="G37" s="55"/>
      <c r="H37" s="56"/>
    </row>
    <row r="38" spans="1:8" ht="16.5" customHeight="1">
      <c r="A38" s="54"/>
      <c r="B38" s="2"/>
      <c r="D38" s="2" t="s">
        <v>111</v>
      </c>
      <c r="E38" s="2"/>
      <c r="F38" s="55">
        <v>1594466</v>
      </c>
      <c r="G38" s="55"/>
      <c r="H38" s="56"/>
    </row>
    <row r="39" spans="1:8" ht="16.5" customHeight="1">
      <c r="A39" s="54"/>
      <c r="B39" s="2"/>
      <c r="D39" s="2" t="s">
        <v>157</v>
      </c>
      <c r="E39" s="2"/>
      <c r="F39" s="55">
        <v>23729</v>
      </c>
      <c r="G39" s="55"/>
      <c r="H39" s="56"/>
    </row>
    <row r="40" spans="1:8" ht="16.5" customHeight="1">
      <c r="A40" s="54"/>
      <c r="B40" s="2"/>
      <c r="D40" s="2" t="s">
        <v>206</v>
      </c>
      <c r="E40" s="2"/>
      <c r="F40" s="55">
        <v>76318536</v>
      </c>
      <c r="G40" s="55"/>
      <c r="H40" s="56"/>
    </row>
    <row r="41" spans="1:8" ht="16.5" customHeight="1">
      <c r="A41" s="54"/>
      <c r="B41" s="2"/>
      <c r="C41" s="58" t="s">
        <v>18</v>
      </c>
      <c r="D41" s="2"/>
      <c r="E41" s="103"/>
      <c r="F41" s="55"/>
      <c r="G41" s="57">
        <f>SUM(F37:F40)</f>
        <v>183943696</v>
      </c>
      <c r="H41" s="56"/>
    </row>
    <row r="42" spans="1:8" s="64" customFormat="1" ht="16.5" customHeight="1">
      <c r="A42" s="49"/>
      <c r="D42" s="62"/>
      <c r="E42" s="62" t="s">
        <v>19</v>
      </c>
      <c r="F42" s="63"/>
      <c r="G42" s="63"/>
      <c r="H42" s="104">
        <f>G41</f>
        <v>183943696</v>
      </c>
    </row>
    <row r="43" spans="1:8" s="64" customFormat="1" ht="9" customHeight="1">
      <c r="A43" s="49"/>
      <c r="D43" s="62"/>
      <c r="E43" s="62"/>
      <c r="F43" s="63"/>
      <c r="G43" s="63"/>
      <c r="H43" s="118"/>
    </row>
    <row r="44" spans="1:8" s="64" customFormat="1" ht="16.5" customHeight="1">
      <c r="A44" s="49"/>
      <c r="B44" s="61"/>
      <c r="D44" s="61"/>
      <c r="E44" s="62" t="s">
        <v>21</v>
      </c>
      <c r="F44" s="63"/>
      <c r="G44" s="63"/>
      <c r="H44" s="104">
        <f>H32-H42</f>
        <v>1965702544</v>
      </c>
    </row>
    <row r="45" spans="1:8" ht="4.5" customHeight="1">
      <c r="A45" s="69"/>
      <c r="B45" s="70"/>
      <c r="C45" s="70"/>
      <c r="D45" s="70"/>
      <c r="E45" s="70"/>
      <c r="F45" s="71"/>
      <c r="G45" s="71"/>
      <c r="H45" s="72"/>
    </row>
  </sheetData>
  <mergeCells count="2">
    <mergeCell ref="A1:H1"/>
    <mergeCell ref="A2:H2"/>
  </mergeCells>
  <printOptions/>
  <pageMargins left="1.3" right="0.75" top="1.2" bottom="1" header="0.512" footer="0.51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tabSelected="1" workbookViewId="0" topLeftCell="A1">
      <selection activeCell="G4" sqref="G4"/>
    </sheetView>
  </sheetViews>
  <sheetFormatPr defaultColWidth="9.00390625" defaultRowHeight="12"/>
  <cols>
    <col min="1" max="2" width="2.00390625" style="5" customWidth="1"/>
    <col min="3" max="3" width="2.875" style="5" customWidth="1"/>
    <col min="4" max="4" width="2.625" style="5" customWidth="1"/>
    <col min="5" max="5" width="15.625" style="5" customWidth="1"/>
    <col min="6" max="6" width="5.375" style="6" customWidth="1"/>
    <col min="7" max="7" width="21.00390625" style="5" bestFit="1" customWidth="1"/>
    <col min="8" max="8" width="21.00390625" style="7" bestFit="1" customWidth="1"/>
    <col min="9" max="9" width="22.125" style="7" bestFit="1" customWidth="1"/>
    <col min="10" max="10" width="14.375" style="5" customWidth="1"/>
    <col min="11" max="11" width="14.875" style="5" bestFit="1" customWidth="1"/>
    <col min="12" max="16384" width="9.375" style="5" customWidth="1"/>
  </cols>
  <sheetData>
    <row r="1" spans="1:10" ht="17.25">
      <c r="A1" s="203" t="s">
        <v>290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17.25">
      <c r="A2" s="121"/>
      <c r="B2" s="121"/>
      <c r="C2" s="121"/>
      <c r="D2" s="121"/>
      <c r="E2" s="121"/>
      <c r="F2" s="121"/>
      <c r="G2" s="121"/>
      <c r="H2" s="121"/>
      <c r="I2" s="129"/>
      <c r="J2" s="130"/>
    </row>
    <row r="3" spans="1:10" ht="17.25">
      <c r="A3" s="121"/>
      <c r="B3" s="121"/>
      <c r="C3" s="121"/>
      <c r="D3" s="121"/>
      <c r="E3" s="121"/>
      <c r="F3" s="121"/>
      <c r="G3" s="121"/>
      <c r="H3" s="121"/>
      <c r="I3" s="121"/>
      <c r="J3" s="121"/>
    </row>
    <row r="4" spans="1:10" ht="17.25">
      <c r="A4" s="122" t="s">
        <v>83</v>
      </c>
      <c r="B4" s="121"/>
      <c r="C4" s="121"/>
      <c r="D4" s="121"/>
      <c r="E4" s="121"/>
      <c r="F4" s="121"/>
      <c r="G4" s="121"/>
      <c r="H4" s="121"/>
      <c r="I4" s="121"/>
      <c r="J4" s="121"/>
    </row>
    <row r="5" spans="1:10" ht="24.75" customHeight="1">
      <c r="A5" s="183" t="s">
        <v>84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0" ht="24.75" customHeight="1">
      <c r="A6" s="205" t="s">
        <v>229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9:10" ht="24.75" customHeight="1">
      <c r="I7" s="8"/>
      <c r="J7" s="9" t="s">
        <v>46</v>
      </c>
    </row>
    <row r="8" spans="1:10" s="13" customFormat="1" ht="24.75" customHeight="1">
      <c r="A8" s="186" t="s">
        <v>57</v>
      </c>
      <c r="B8" s="187"/>
      <c r="C8" s="187"/>
      <c r="D8" s="187"/>
      <c r="E8" s="187"/>
      <c r="F8" s="188"/>
      <c r="G8" s="10" t="s">
        <v>58</v>
      </c>
      <c r="H8" s="11" t="s">
        <v>59</v>
      </c>
      <c r="I8" s="11" t="s">
        <v>60</v>
      </c>
      <c r="J8" s="12" t="s">
        <v>61</v>
      </c>
    </row>
    <row r="9" spans="1:10" s="20" customFormat="1" ht="24.75" customHeight="1">
      <c r="A9" s="14" t="s">
        <v>23</v>
      </c>
      <c r="B9" s="15"/>
      <c r="C9" s="15"/>
      <c r="D9" s="15"/>
      <c r="E9" s="15"/>
      <c r="F9" s="16"/>
      <c r="G9" s="17"/>
      <c r="H9" s="18"/>
      <c r="I9" s="18"/>
      <c r="J9" s="19"/>
    </row>
    <row r="10" spans="1:10" ht="24.75" customHeight="1">
      <c r="A10" s="21"/>
      <c r="B10" s="4" t="s">
        <v>24</v>
      </c>
      <c r="C10" s="4"/>
      <c r="D10" s="4"/>
      <c r="E10" s="4"/>
      <c r="F10" s="22"/>
      <c r="G10" s="23">
        <f>G11</f>
        <v>37000</v>
      </c>
      <c r="H10" s="23">
        <f>H11</f>
        <v>13361</v>
      </c>
      <c r="I10" s="23">
        <f>G10-H10</f>
        <v>23639</v>
      </c>
      <c r="J10" s="24"/>
    </row>
    <row r="11" spans="1:10" ht="24.75" customHeight="1">
      <c r="A11" s="21"/>
      <c r="B11" s="4"/>
      <c r="C11" s="4"/>
      <c r="D11" s="4" t="s">
        <v>25</v>
      </c>
      <c r="E11" s="4"/>
      <c r="F11" s="22"/>
      <c r="G11" s="25">
        <v>37000</v>
      </c>
      <c r="H11" s="26">
        <v>13361</v>
      </c>
      <c r="I11" s="26">
        <f aca="true" t="shared" si="0" ref="I11:I29">G11-H11</f>
        <v>23639</v>
      </c>
      <c r="J11" s="27"/>
    </row>
    <row r="12" spans="1:10" ht="24.75" customHeight="1">
      <c r="A12" s="21"/>
      <c r="B12" s="4" t="s">
        <v>26</v>
      </c>
      <c r="C12" s="4"/>
      <c r="D12" s="4"/>
      <c r="E12" s="4"/>
      <c r="F12" s="22"/>
      <c r="G12" s="23">
        <f>G13</f>
        <v>2100000</v>
      </c>
      <c r="H12" s="23">
        <f>H13</f>
        <v>2010000</v>
      </c>
      <c r="I12" s="23">
        <f t="shared" si="0"/>
        <v>90000</v>
      </c>
      <c r="J12" s="27"/>
    </row>
    <row r="13" spans="1:10" ht="24.75" customHeight="1">
      <c r="A13" s="21"/>
      <c r="B13" s="4"/>
      <c r="C13" s="4"/>
      <c r="D13" s="4" t="s">
        <v>27</v>
      </c>
      <c r="E13" s="4"/>
      <c r="F13" s="22"/>
      <c r="G13" s="25">
        <v>2100000</v>
      </c>
      <c r="H13" s="26">
        <v>2010000</v>
      </c>
      <c r="I13" s="26">
        <f t="shared" si="0"/>
        <v>90000</v>
      </c>
      <c r="J13" s="27"/>
    </row>
    <row r="14" spans="1:10" ht="24.75" customHeight="1">
      <c r="A14" s="21"/>
      <c r="B14" s="4" t="s">
        <v>28</v>
      </c>
      <c r="C14" s="4"/>
      <c r="D14" s="4"/>
      <c r="E14" s="4"/>
      <c r="F14" s="22"/>
      <c r="G14" s="23">
        <f>G15</f>
        <v>235513000</v>
      </c>
      <c r="H14" s="23">
        <f>SUM(H15)</f>
        <v>242617771</v>
      </c>
      <c r="I14" s="23">
        <f t="shared" si="0"/>
        <v>-7104771</v>
      </c>
      <c r="J14" s="106"/>
    </row>
    <row r="15" spans="1:10" ht="24.75" customHeight="1">
      <c r="A15" s="21"/>
      <c r="B15" s="4"/>
      <c r="C15" s="4"/>
      <c r="D15" s="4" t="s">
        <v>29</v>
      </c>
      <c r="E15" s="4"/>
      <c r="F15" s="22"/>
      <c r="G15" s="25">
        <v>235513000</v>
      </c>
      <c r="H15" s="26">
        <v>242617771</v>
      </c>
      <c r="I15" s="26">
        <f t="shared" si="0"/>
        <v>-7104771</v>
      </c>
      <c r="J15" s="27"/>
    </row>
    <row r="16" spans="1:10" ht="24.75" customHeight="1">
      <c r="A16" s="21"/>
      <c r="B16" s="4" t="s">
        <v>30</v>
      </c>
      <c r="C16" s="4"/>
      <c r="D16" s="4"/>
      <c r="E16" s="4"/>
      <c r="F16" s="22"/>
      <c r="G16" s="23">
        <f>G17</f>
        <v>117500000</v>
      </c>
      <c r="H16" s="23">
        <f>SUM(H17)</f>
        <v>107500000</v>
      </c>
      <c r="I16" s="23">
        <f t="shared" si="0"/>
        <v>10000000</v>
      </c>
      <c r="J16" s="27"/>
    </row>
    <row r="17" spans="1:10" ht="24.75" customHeight="1">
      <c r="A17" s="21"/>
      <c r="B17" s="4"/>
      <c r="C17" s="4"/>
      <c r="D17" s="4" t="s">
        <v>31</v>
      </c>
      <c r="E17" s="4"/>
      <c r="F17" s="22"/>
      <c r="G17" s="25">
        <v>117500000</v>
      </c>
      <c r="H17" s="26">
        <v>107500000</v>
      </c>
      <c r="I17" s="26">
        <f t="shared" si="0"/>
        <v>10000000</v>
      </c>
      <c r="J17" s="27"/>
    </row>
    <row r="18" spans="1:10" ht="24.75" customHeight="1">
      <c r="A18" s="21"/>
      <c r="B18" s="207" t="s">
        <v>104</v>
      </c>
      <c r="C18" s="175"/>
      <c r="D18" s="175"/>
      <c r="E18" s="175"/>
      <c r="F18" s="22"/>
      <c r="G18" s="23">
        <f>G19</f>
        <v>0</v>
      </c>
      <c r="H18" s="23">
        <f>H19</f>
        <v>200000</v>
      </c>
      <c r="I18" s="23">
        <f>G18-H18</f>
        <v>-200000</v>
      </c>
      <c r="J18" s="27"/>
    </row>
    <row r="19" spans="1:10" ht="24.75" customHeight="1">
      <c r="A19" s="21"/>
      <c r="B19" s="4"/>
      <c r="C19" s="4"/>
      <c r="D19" s="126" t="s">
        <v>113</v>
      </c>
      <c r="E19" s="4"/>
      <c r="F19" s="22"/>
      <c r="G19" s="25">
        <v>0</v>
      </c>
      <c r="H19" s="26">
        <v>200000</v>
      </c>
      <c r="I19" s="26">
        <f t="shared" si="0"/>
        <v>-200000</v>
      </c>
      <c r="J19" s="27"/>
    </row>
    <row r="20" spans="1:10" ht="24.75" customHeight="1">
      <c r="A20" s="21"/>
      <c r="B20" s="126" t="s">
        <v>106</v>
      </c>
      <c r="C20" s="4"/>
      <c r="D20" s="4"/>
      <c r="E20" s="4"/>
      <c r="F20" s="22"/>
      <c r="G20" s="23">
        <f>G21</f>
        <v>0</v>
      </c>
      <c r="H20" s="23">
        <f>H21</f>
        <v>0</v>
      </c>
      <c r="I20" s="23">
        <f t="shared" si="0"/>
        <v>0</v>
      </c>
      <c r="J20" s="27"/>
    </row>
    <row r="21" spans="1:10" ht="24.75" customHeight="1">
      <c r="A21" s="21"/>
      <c r="B21" s="4"/>
      <c r="C21" s="4"/>
      <c r="D21" s="4" t="s">
        <v>32</v>
      </c>
      <c r="E21" s="4"/>
      <c r="F21" s="22"/>
      <c r="G21" s="25">
        <v>0</v>
      </c>
      <c r="H21" s="26">
        <v>0</v>
      </c>
      <c r="I21" s="26">
        <f t="shared" si="0"/>
        <v>0</v>
      </c>
      <c r="J21" s="27"/>
    </row>
    <row r="22" spans="1:10" ht="24.75" customHeight="1">
      <c r="A22" s="21"/>
      <c r="B22" s="126" t="s">
        <v>107</v>
      </c>
      <c r="C22" s="4"/>
      <c r="D22" s="4"/>
      <c r="E22" s="4"/>
      <c r="F22" s="22"/>
      <c r="G22" s="23">
        <f>G23+G24</f>
        <v>10000</v>
      </c>
      <c r="H22" s="23">
        <f>H23+H24</f>
        <v>213078</v>
      </c>
      <c r="I22" s="23">
        <f t="shared" si="0"/>
        <v>-203078</v>
      </c>
      <c r="J22" s="27"/>
    </row>
    <row r="23" spans="1:10" ht="24.75" customHeight="1">
      <c r="A23" s="21"/>
      <c r="B23" s="4"/>
      <c r="C23" s="4"/>
      <c r="D23" s="4" t="s">
        <v>33</v>
      </c>
      <c r="E23" s="4"/>
      <c r="F23" s="22"/>
      <c r="G23" s="25">
        <v>10000</v>
      </c>
      <c r="H23" s="26">
        <v>10603</v>
      </c>
      <c r="I23" s="26">
        <f t="shared" si="0"/>
        <v>-603</v>
      </c>
      <c r="J23" s="27"/>
    </row>
    <row r="24" spans="1:10" ht="24.75" customHeight="1">
      <c r="A24" s="21"/>
      <c r="B24" s="4"/>
      <c r="C24" s="4"/>
      <c r="D24" s="4" t="s">
        <v>34</v>
      </c>
      <c r="E24" s="4"/>
      <c r="F24" s="22"/>
      <c r="G24" s="25"/>
      <c r="H24" s="26">
        <v>202475</v>
      </c>
      <c r="I24" s="26">
        <f t="shared" si="0"/>
        <v>-202475</v>
      </c>
      <c r="J24" s="27"/>
    </row>
    <row r="25" spans="1:10" ht="24.75" customHeight="1">
      <c r="A25" s="21"/>
      <c r="B25" s="126" t="s">
        <v>274</v>
      </c>
      <c r="C25" s="4"/>
      <c r="D25" s="4"/>
      <c r="E25" s="4"/>
      <c r="F25" s="22"/>
      <c r="G25" s="23">
        <f>G26</f>
        <v>0</v>
      </c>
      <c r="H25" s="23">
        <f>H26</f>
        <v>198000</v>
      </c>
      <c r="I25" s="23">
        <f>G25-H25</f>
        <v>-198000</v>
      </c>
      <c r="J25" s="27"/>
    </row>
    <row r="26" spans="1:10" ht="24.75" customHeight="1">
      <c r="A26" s="21"/>
      <c r="B26" s="4"/>
      <c r="C26" s="4"/>
      <c r="D26" s="4" t="s">
        <v>273</v>
      </c>
      <c r="E26" s="4"/>
      <c r="F26" s="22"/>
      <c r="G26" s="25">
        <v>0</v>
      </c>
      <c r="H26" s="26">
        <v>198000</v>
      </c>
      <c r="I26" s="26">
        <f>G26-H26</f>
        <v>-198000</v>
      </c>
      <c r="J26" s="27"/>
    </row>
    <row r="27" spans="1:10" s="30" customFormat="1" ht="24.75" customHeight="1">
      <c r="A27" s="14"/>
      <c r="B27" s="28"/>
      <c r="C27" s="189" t="s">
        <v>62</v>
      </c>
      <c r="D27" s="189"/>
      <c r="E27" s="189"/>
      <c r="F27" s="29" t="s">
        <v>63</v>
      </c>
      <c r="G27" s="112">
        <f>+G10+G12+G14+G16+G18+G20+G22+G25</f>
        <v>355160000</v>
      </c>
      <c r="H27" s="112">
        <f>+H10+H12+H14+H16+H18+H20+H22+H25</f>
        <v>352752210</v>
      </c>
      <c r="I27" s="112">
        <f>+I10+I12+I14+I16+I18+I20+I22+I25</f>
        <v>2407790</v>
      </c>
      <c r="J27" s="32"/>
    </row>
    <row r="28" spans="1:10" ht="24.75" customHeight="1">
      <c r="A28" s="21"/>
      <c r="B28" s="4"/>
      <c r="C28" s="4" t="s">
        <v>35</v>
      </c>
      <c r="D28" s="4"/>
      <c r="E28" s="4"/>
      <c r="F28" s="22"/>
      <c r="G28" s="35">
        <v>76940000</v>
      </c>
      <c r="H28" s="36">
        <v>238386385</v>
      </c>
      <c r="I28" s="36">
        <f t="shared" si="0"/>
        <v>-161446385</v>
      </c>
      <c r="J28" s="37"/>
    </row>
    <row r="29" spans="1:10" s="30" customFormat="1" ht="24.75" customHeight="1">
      <c r="A29" s="38"/>
      <c r="B29" s="39"/>
      <c r="C29" s="190" t="s">
        <v>64</v>
      </c>
      <c r="D29" s="190"/>
      <c r="E29" s="190"/>
      <c r="F29" s="40" t="s">
        <v>65</v>
      </c>
      <c r="G29" s="119">
        <f>G27+G28</f>
        <v>432100000</v>
      </c>
      <c r="H29" s="119">
        <f>H27+H28</f>
        <v>591138595</v>
      </c>
      <c r="I29" s="41">
        <f t="shared" si="0"/>
        <v>-159038595</v>
      </c>
      <c r="J29" s="120"/>
    </row>
    <row r="30" s="20" customFormat="1" ht="15" customHeight="1"/>
    <row r="31" spans="6:9" ht="15" customHeight="1">
      <c r="F31" s="5"/>
      <c r="H31" s="5"/>
      <c r="I31" s="5"/>
    </row>
    <row r="32" spans="6:9" ht="15" customHeight="1">
      <c r="F32" s="5"/>
      <c r="H32" s="5"/>
      <c r="I32" s="5"/>
    </row>
    <row r="33" spans="6:9" ht="15" customHeight="1">
      <c r="F33" s="5"/>
      <c r="H33" s="5"/>
      <c r="I33" s="5"/>
    </row>
    <row r="34" spans="6:9" ht="15" customHeight="1">
      <c r="F34" s="5"/>
      <c r="H34" s="5"/>
      <c r="I34" s="5"/>
    </row>
    <row r="35" spans="6:9" ht="15" customHeight="1">
      <c r="F35" s="5"/>
      <c r="H35" s="5"/>
      <c r="I35" s="5"/>
    </row>
    <row r="36" spans="6:9" ht="15" customHeight="1">
      <c r="F36" s="5"/>
      <c r="H36" s="5"/>
      <c r="I36" s="5"/>
    </row>
    <row r="37" spans="6:9" ht="15" customHeight="1">
      <c r="F37" s="5"/>
      <c r="H37" s="5"/>
      <c r="I37" s="5"/>
    </row>
    <row r="38" spans="6:9" ht="15" customHeight="1">
      <c r="F38" s="5"/>
      <c r="H38" s="5"/>
      <c r="I38" s="5"/>
    </row>
    <row r="39" spans="6:16" ht="15" customHeight="1">
      <c r="F39" s="5"/>
      <c r="H39" s="5"/>
      <c r="I39" s="5"/>
      <c r="L39" s="6"/>
      <c r="M39" s="6"/>
      <c r="N39" s="6"/>
      <c r="O39" s="6"/>
      <c r="P39" s="6"/>
    </row>
    <row r="40" spans="6:13" ht="15" customHeight="1">
      <c r="F40" s="5"/>
      <c r="H40" s="5"/>
      <c r="I40" s="5"/>
      <c r="L40" s="131"/>
      <c r="M40" s="131"/>
    </row>
    <row r="41" spans="6:13" ht="15" customHeight="1">
      <c r="F41" s="5"/>
      <c r="H41" s="5"/>
      <c r="I41" s="5"/>
      <c r="L41" s="131"/>
      <c r="M41" s="131"/>
    </row>
    <row r="42" spans="6:13" ht="15" customHeight="1">
      <c r="F42" s="5"/>
      <c r="H42" s="5"/>
      <c r="I42" s="5"/>
      <c r="L42" s="131"/>
      <c r="M42" s="131"/>
    </row>
    <row r="43" spans="6:13" ht="15" customHeight="1">
      <c r="F43" s="5"/>
      <c r="H43" s="5"/>
      <c r="I43" s="5"/>
      <c r="L43" s="131"/>
      <c r="M43" s="131"/>
    </row>
    <row r="44" spans="6:13" ht="15" customHeight="1">
      <c r="F44" s="5"/>
      <c r="H44" s="5"/>
      <c r="I44" s="5"/>
      <c r="L44" s="131"/>
      <c r="M44" s="131"/>
    </row>
    <row r="45" spans="6:13" ht="15" customHeight="1">
      <c r="F45" s="5"/>
      <c r="H45" s="5"/>
      <c r="I45" s="5"/>
      <c r="L45" s="131"/>
      <c r="M45" s="131"/>
    </row>
    <row r="46" spans="6:13" ht="15" customHeight="1">
      <c r="F46" s="5"/>
      <c r="H46" s="5"/>
      <c r="I46" s="5"/>
      <c r="L46" s="131"/>
      <c r="M46" s="131"/>
    </row>
    <row r="47" spans="6:13" ht="15" customHeight="1">
      <c r="F47" s="5"/>
      <c r="H47" s="5"/>
      <c r="I47" s="5"/>
      <c r="L47" s="131"/>
      <c r="M47" s="131"/>
    </row>
    <row r="48" spans="6:13" ht="15" customHeight="1">
      <c r="F48" s="5"/>
      <c r="H48" s="5"/>
      <c r="I48" s="5"/>
      <c r="L48" s="131"/>
      <c r="M48" s="131"/>
    </row>
    <row r="49" spans="6:13" ht="15" customHeight="1">
      <c r="F49" s="5"/>
      <c r="H49" s="5"/>
      <c r="I49" s="5"/>
      <c r="L49" s="131"/>
      <c r="M49" s="131"/>
    </row>
    <row r="50" spans="6:13" ht="15" customHeight="1">
      <c r="F50" s="5"/>
      <c r="H50" s="5"/>
      <c r="I50" s="5"/>
      <c r="L50" s="131"/>
      <c r="M50" s="131"/>
    </row>
    <row r="51" spans="6:13" ht="15" customHeight="1">
      <c r="F51" s="5"/>
      <c r="H51" s="5"/>
      <c r="I51" s="5"/>
      <c r="L51" s="131"/>
      <c r="M51" s="131"/>
    </row>
    <row r="52" spans="6:13" ht="15" customHeight="1">
      <c r="F52" s="5"/>
      <c r="H52" s="5"/>
      <c r="I52" s="5"/>
      <c r="L52" s="131"/>
      <c r="M52" s="131"/>
    </row>
    <row r="53" spans="6:13" ht="15" customHeight="1">
      <c r="F53" s="5"/>
      <c r="H53" s="5"/>
      <c r="I53" s="5"/>
      <c r="L53" s="176"/>
      <c r="M53" s="176"/>
    </row>
    <row r="54" spans="6:13" ht="15" customHeight="1">
      <c r="F54" s="5"/>
      <c r="H54" s="5"/>
      <c r="I54" s="5"/>
      <c r="L54" s="176"/>
      <c r="M54" s="176"/>
    </row>
    <row r="55" spans="6:13" ht="15" customHeight="1">
      <c r="F55" s="5"/>
      <c r="H55" s="5"/>
      <c r="I55" s="5"/>
      <c r="L55" s="176"/>
      <c r="M55" s="176"/>
    </row>
    <row r="56" spans="6:13" ht="15" customHeight="1">
      <c r="F56" s="5"/>
      <c r="H56" s="5"/>
      <c r="I56" s="5"/>
      <c r="L56" s="176"/>
      <c r="M56" s="176"/>
    </row>
    <row r="57" spans="6:13" ht="15" customHeight="1">
      <c r="F57" s="5"/>
      <c r="H57" s="5"/>
      <c r="I57" s="5"/>
      <c r="L57" s="176"/>
      <c r="M57" s="176"/>
    </row>
    <row r="58" spans="6:13" ht="15" customHeight="1">
      <c r="F58" s="5"/>
      <c r="H58" s="5"/>
      <c r="I58" s="5"/>
      <c r="L58" s="176"/>
      <c r="M58" s="176"/>
    </row>
    <row r="59" spans="6:13" ht="15" customHeight="1">
      <c r="F59" s="5"/>
      <c r="H59" s="5"/>
      <c r="I59" s="5"/>
      <c r="L59" s="176"/>
      <c r="M59" s="176"/>
    </row>
    <row r="60" spans="6:13" ht="15" customHeight="1">
      <c r="F60" s="5"/>
      <c r="H60" s="5"/>
      <c r="I60" s="5"/>
      <c r="L60" s="176"/>
      <c r="M60" s="176"/>
    </row>
    <row r="61" spans="12:13" s="30" customFormat="1" ht="15" customHeight="1">
      <c r="L61" s="176"/>
      <c r="M61" s="176"/>
    </row>
    <row r="62" spans="12:13" s="30" customFormat="1" ht="15" customHeight="1">
      <c r="L62" s="176"/>
      <c r="M62" s="176"/>
    </row>
    <row r="63" spans="12:13" s="30" customFormat="1" ht="15" customHeight="1">
      <c r="L63" s="176"/>
      <c r="M63" s="176"/>
    </row>
    <row r="64" spans="12:13" ht="12">
      <c r="L64" s="176"/>
      <c r="M64" s="176"/>
    </row>
    <row r="65" spans="12:13" ht="12">
      <c r="L65" s="176"/>
      <c r="M65" s="176"/>
    </row>
    <row r="66" spans="12:13" ht="12">
      <c r="L66" s="176"/>
      <c r="M66" s="176"/>
    </row>
    <row r="67" spans="12:13" ht="12">
      <c r="L67" s="176"/>
      <c r="M67" s="176"/>
    </row>
    <row r="68" spans="12:13" ht="12">
      <c r="L68" s="176"/>
      <c r="M68" s="176"/>
    </row>
    <row r="69" spans="12:13" ht="12">
      <c r="L69" s="176"/>
      <c r="M69" s="176"/>
    </row>
    <row r="70" spans="12:13" ht="12">
      <c r="L70" s="176"/>
      <c r="M70" s="176"/>
    </row>
    <row r="71" spans="12:13" ht="12">
      <c r="L71" s="176"/>
      <c r="M71" s="176"/>
    </row>
    <row r="72" spans="12:13" ht="12">
      <c r="L72" s="176"/>
      <c r="M72" s="176"/>
    </row>
    <row r="73" spans="12:13" ht="12">
      <c r="L73" s="176"/>
      <c r="M73" s="176"/>
    </row>
    <row r="74" spans="12:13" ht="12">
      <c r="L74" s="176"/>
      <c r="M74" s="176"/>
    </row>
    <row r="75" spans="12:13" ht="12">
      <c r="L75" s="176"/>
      <c r="M75" s="176"/>
    </row>
    <row r="76" spans="12:13" ht="12">
      <c r="L76" s="176"/>
      <c r="M76" s="176"/>
    </row>
  </sheetData>
  <mergeCells count="31">
    <mergeCell ref="L76:M76"/>
    <mergeCell ref="L72:M72"/>
    <mergeCell ref="L73:M73"/>
    <mergeCell ref="L74:M74"/>
    <mergeCell ref="L75:M75"/>
    <mergeCell ref="L68:M68"/>
    <mergeCell ref="L69:M69"/>
    <mergeCell ref="L70:M70"/>
    <mergeCell ref="L71:M71"/>
    <mergeCell ref="L64:M64"/>
    <mergeCell ref="L65:M65"/>
    <mergeCell ref="L66:M66"/>
    <mergeCell ref="L67:M67"/>
    <mergeCell ref="L60:M60"/>
    <mergeCell ref="L61:M61"/>
    <mergeCell ref="L62:M62"/>
    <mergeCell ref="L63:M63"/>
    <mergeCell ref="L56:M56"/>
    <mergeCell ref="L57:M57"/>
    <mergeCell ref="L58:M58"/>
    <mergeCell ref="L59:M59"/>
    <mergeCell ref="L53:M53"/>
    <mergeCell ref="L54:M54"/>
    <mergeCell ref="L55:M55"/>
    <mergeCell ref="C29:E29"/>
    <mergeCell ref="A1:J1"/>
    <mergeCell ref="A8:F8"/>
    <mergeCell ref="C27:E27"/>
    <mergeCell ref="A5:J5"/>
    <mergeCell ref="A6:J6"/>
    <mergeCell ref="B18:E18"/>
  </mergeCells>
  <printOptions/>
  <pageMargins left="1.18" right="0.57" top="1.01" bottom="0.7874015748031497" header="0.3937007874015748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85" zoomScaleNormal="85" workbookViewId="0" topLeftCell="A1">
      <selection activeCell="G17" sqref="G17"/>
    </sheetView>
  </sheetViews>
  <sheetFormatPr defaultColWidth="9.00390625" defaultRowHeight="12"/>
  <cols>
    <col min="1" max="2" width="2.00390625" style="5" customWidth="1"/>
    <col min="3" max="3" width="2.875" style="5" customWidth="1"/>
    <col min="4" max="4" width="2.625" style="5" customWidth="1"/>
    <col min="5" max="5" width="20.50390625" style="5" customWidth="1"/>
    <col min="6" max="6" width="29.875" style="6" customWidth="1"/>
    <col min="7" max="7" width="20.50390625" style="5" customWidth="1"/>
    <col min="8" max="8" width="20.50390625" style="7" customWidth="1"/>
    <col min="9" max="9" width="19.875" style="7" customWidth="1"/>
    <col min="10" max="10" width="17.125" style="5" customWidth="1"/>
    <col min="11" max="11" width="14.875" style="5" bestFit="1" customWidth="1"/>
    <col min="12" max="16" width="12.875" style="5" bestFit="1" customWidth="1"/>
    <col min="17" max="17" width="14.125" style="5" bestFit="1" customWidth="1"/>
    <col min="18" max="19" width="12.875" style="5" bestFit="1" customWidth="1"/>
    <col min="20" max="21" width="14.125" style="5" bestFit="1" customWidth="1"/>
    <col min="22" max="22" width="5.375" style="5" customWidth="1"/>
    <col min="23" max="23" width="16.875" style="5" bestFit="1" customWidth="1"/>
    <col min="24" max="24" width="14.125" style="5" bestFit="1" customWidth="1"/>
    <col min="25" max="25" width="10.125" style="5" customWidth="1"/>
    <col min="26" max="26" width="9.00390625" style="5" bestFit="1" customWidth="1"/>
    <col min="27" max="29" width="12.875" style="5" bestFit="1" customWidth="1"/>
    <col min="30" max="30" width="10.125" style="5" customWidth="1"/>
    <col min="31" max="31" width="9.00390625" style="5" bestFit="1" customWidth="1"/>
    <col min="32" max="32" width="15.50390625" style="5" bestFit="1" customWidth="1"/>
    <col min="33" max="33" width="14.125" style="5" bestFit="1" customWidth="1"/>
    <col min="34" max="35" width="12.875" style="5" bestFit="1" customWidth="1"/>
    <col min="36" max="36" width="9.00390625" style="5" bestFit="1" customWidth="1"/>
    <col min="37" max="37" width="14.125" style="5" bestFit="1" customWidth="1"/>
    <col min="38" max="38" width="12.875" style="5" bestFit="1" customWidth="1"/>
    <col min="39" max="39" width="15.50390625" style="5" bestFit="1" customWidth="1"/>
    <col min="40" max="40" width="4.125" style="5" customWidth="1"/>
    <col min="41" max="41" width="16.875" style="5" bestFit="1" customWidth="1"/>
    <col min="42" max="43" width="12.875" style="5" bestFit="1" customWidth="1"/>
    <col min="44" max="44" width="4.375" style="5" customWidth="1"/>
    <col min="45" max="45" width="16.875" style="5" bestFit="1" customWidth="1"/>
    <col min="46" max="48" width="12.875" style="5" bestFit="1" customWidth="1"/>
    <col min="49" max="49" width="4.50390625" style="5" customWidth="1"/>
    <col min="50" max="50" width="16.875" style="5" bestFit="1" customWidth="1"/>
    <col min="51" max="52" width="12.875" style="5" bestFit="1" customWidth="1"/>
    <col min="53" max="53" width="4.125" style="5" customWidth="1"/>
    <col min="54" max="54" width="16.875" style="5" bestFit="1" customWidth="1"/>
    <col min="55" max="55" width="12.875" style="5" bestFit="1" customWidth="1"/>
    <col min="56" max="56" width="15.50390625" style="5" bestFit="1" customWidth="1"/>
    <col min="57" max="57" width="9.00390625" style="5" bestFit="1" customWidth="1"/>
    <col min="58" max="58" width="14.125" style="5" bestFit="1" customWidth="1"/>
    <col min="59" max="59" width="12.875" style="5" bestFit="1" customWidth="1"/>
    <col min="60" max="60" width="14.125" style="5" bestFit="1" customWidth="1"/>
    <col min="61" max="62" width="12.875" style="5" bestFit="1" customWidth="1"/>
    <col min="63" max="63" width="15.50390625" style="5" bestFit="1" customWidth="1"/>
    <col min="64" max="16384" width="9.375" style="5" customWidth="1"/>
  </cols>
  <sheetData>
    <row r="1" spans="9:10" ht="12">
      <c r="I1" s="127"/>
      <c r="J1" s="128"/>
    </row>
    <row r="2" spans="1:10" s="13" customFormat="1" ht="30" customHeight="1">
      <c r="A2" s="186" t="s">
        <v>119</v>
      </c>
      <c r="B2" s="187"/>
      <c r="C2" s="187"/>
      <c r="D2" s="187"/>
      <c r="E2" s="187"/>
      <c r="F2" s="188"/>
      <c r="G2" s="10" t="s">
        <v>120</v>
      </c>
      <c r="H2" s="11" t="s">
        <v>121</v>
      </c>
      <c r="I2" s="11" t="s">
        <v>122</v>
      </c>
      <c r="J2" s="12" t="s">
        <v>123</v>
      </c>
    </row>
    <row r="3" spans="1:10" s="138" customFormat="1" ht="30" customHeight="1">
      <c r="A3" s="14" t="s">
        <v>222</v>
      </c>
      <c r="B3" s="132"/>
      <c r="C3" s="132"/>
      <c r="D3" s="132"/>
      <c r="E3" s="132"/>
      <c r="F3" s="133"/>
      <c r="G3" s="134"/>
      <c r="H3" s="135"/>
      <c r="I3" s="136"/>
      <c r="J3" s="137"/>
    </row>
    <row r="4" spans="1:10" s="138" customFormat="1" ht="30" customHeight="1">
      <c r="A4" s="139"/>
      <c r="B4" s="140" t="s">
        <v>37</v>
      </c>
      <c r="C4" s="140"/>
      <c r="D4" s="140"/>
      <c r="E4" s="140"/>
      <c r="F4" s="141"/>
      <c r="G4" s="142">
        <f>G5+G17+G24+G25+G26+G27</f>
        <v>316560000</v>
      </c>
      <c r="H4" s="142">
        <f>H5+H17+H24+H25+H26+H27</f>
        <v>316316532</v>
      </c>
      <c r="I4" s="142">
        <f>I5+I17+I24+I25+I26+I27</f>
        <v>243468</v>
      </c>
      <c r="J4" s="143"/>
    </row>
    <row r="5" spans="1:10" s="138" customFormat="1" ht="30" customHeight="1">
      <c r="A5" s="139"/>
      <c r="B5" s="140"/>
      <c r="C5" s="140" t="s">
        <v>223</v>
      </c>
      <c r="D5" s="140"/>
      <c r="E5" s="140"/>
      <c r="F5" s="141"/>
      <c r="G5" s="144">
        <f>SUM(G6:G16)</f>
        <v>34620000</v>
      </c>
      <c r="H5" s="144">
        <f>SUM(H6:H16)</f>
        <v>34539506</v>
      </c>
      <c r="I5" s="144">
        <f>SUM(I6:I16)</f>
        <v>80494</v>
      </c>
      <c r="J5" s="143"/>
    </row>
    <row r="6" spans="1:10" s="138" customFormat="1" ht="30" customHeight="1">
      <c r="A6" s="139"/>
      <c r="B6" s="140"/>
      <c r="C6" s="140"/>
      <c r="D6" s="177" t="s">
        <v>280</v>
      </c>
      <c r="E6" s="181"/>
      <c r="F6" s="208"/>
      <c r="G6" s="144">
        <v>9930000</v>
      </c>
      <c r="H6" s="144">
        <v>9922557</v>
      </c>
      <c r="I6" s="136">
        <f aca="true" t="shared" si="0" ref="I6:I16">G6-H6</f>
        <v>7443</v>
      </c>
      <c r="J6" s="143"/>
    </row>
    <row r="7" spans="1:10" s="138" customFormat="1" ht="30" customHeight="1">
      <c r="A7" s="139"/>
      <c r="B7" s="140"/>
      <c r="C7" s="140"/>
      <c r="D7" s="177" t="s">
        <v>256</v>
      </c>
      <c r="E7" s="181"/>
      <c r="F7" s="208"/>
      <c r="G7" s="144">
        <v>3300000</v>
      </c>
      <c r="H7" s="144">
        <v>3291105</v>
      </c>
      <c r="I7" s="136">
        <f t="shared" si="0"/>
        <v>8895</v>
      </c>
      <c r="J7" s="143"/>
    </row>
    <row r="8" spans="1:10" s="138" customFormat="1" ht="30" customHeight="1">
      <c r="A8" s="139"/>
      <c r="B8" s="140"/>
      <c r="C8" s="140"/>
      <c r="D8" s="177" t="s">
        <v>224</v>
      </c>
      <c r="E8" s="179"/>
      <c r="F8" s="180"/>
      <c r="G8" s="144">
        <v>3480000</v>
      </c>
      <c r="H8" s="136">
        <v>3467760</v>
      </c>
      <c r="I8" s="136">
        <f t="shared" si="0"/>
        <v>12240</v>
      </c>
      <c r="J8" s="143"/>
    </row>
    <row r="9" spans="1:10" s="138" customFormat="1" ht="30" customHeight="1">
      <c r="A9" s="139"/>
      <c r="B9" s="140"/>
      <c r="C9" s="140"/>
      <c r="D9" s="177" t="s">
        <v>225</v>
      </c>
      <c r="E9" s="177"/>
      <c r="F9" s="178"/>
      <c r="G9" s="144">
        <v>990000</v>
      </c>
      <c r="H9" s="144">
        <v>985921</v>
      </c>
      <c r="I9" s="136">
        <f t="shared" si="0"/>
        <v>4079</v>
      </c>
      <c r="J9" s="143"/>
    </row>
    <row r="10" spans="1:10" s="138" customFormat="1" ht="30" customHeight="1">
      <c r="A10" s="139"/>
      <c r="B10" s="140"/>
      <c r="C10" s="140"/>
      <c r="D10" s="177" t="s">
        <v>257</v>
      </c>
      <c r="E10" s="177"/>
      <c r="F10" s="178"/>
      <c r="G10" s="144">
        <v>1500000</v>
      </c>
      <c r="H10" s="144">
        <v>1495359</v>
      </c>
      <c r="I10" s="136">
        <f t="shared" si="0"/>
        <v>4641</v>
      </c>
      <c r="J10" s="143"/>
    </row>
    <row r="11" spans="1:10" s="138" customFormat="1" ht="30" customHeight="1">
      <c r="A11" s="139"/>
      <c r="B11" s="140"/>
      <c r="C11" s="140"/>
      <c r="D11" s="177" t="s">
        <v>258</v>
      </c>
      <c r="E11" s="177"/>
      <c r="F11" s="178"/>
      <c r="G11" s="144">
        <v>3000000</v>
      </c>
      <c r="H11" s="144">
        <v>3000000</v>
      </c>
      <c r="I11" s="136">
        <f t="shared" si="0"/>
        <v>0</v>
      </c>
      <c r="J11" s="143"/>
    </row>
    <row r="12" spans="1:10" s="138" customFormat="1" ht="30" customHeight="1">
      <c r="A12" s="139"/>
      <c r="B12" s="140"/>
      <c r="C12" s="140"/>
      <c r="D12" s="177" t="s">
        <v>259</v>
      </c>
      <c r="E12" s="177"/>
      <c r="F12" s="178"/>
      <c r="G12" s="144">
        <v>600000</v>
      </c>
      <c r="H12" s="144">
        <v>585424</v>
      </c>
      <c r="I12" s="136">
        <f t="shared" si="0"/>
        <v>14576</v>
      </c>
      <c r="J12" s="143"/>
    </row>
    <row r="13" spans="1:10" s="138" customFormat="1" ht="30" customHeight="1">
      <c r="A13" s="139"/>
      <c r="B13" s="140"/>
      <c r="C13" s="140"/>
      <c r="D13" s="177" t="s">
        <v>281</v>
      </c>
      <c r="E13" s="177"/>
      <c r="F13" s="178"/>
      <c r="G13" s="144">
        <v>4580000</v>
      </c>
      <c r="H13" s="144">
        <v>4572873</v>
      </c>
      <c r="I13" s="136">
        <f t="shared" si="0"/>
        <v>7127</v>
      </c>
      <c r="J13" s="143"/>
    </row>
    <row r="14" spans="1:10" s="138" customFormat="1" ht="30" customHeight="1">
      <c r="A14" s="139"/>
      <c r="B14" s="140"/>
      <c r="C14" s="140"/>
      <c r="D14" s="177" t="s">
        <v>260</v>
      </c>
      <c r="E14" s="177"/>
      <c r="F14" s="178"/>
      <c r="G14" s="144">
        <v>1020000</v>
      </c>
      <c r="H14" s="144">
        <v>1019110</v>
      </c>
      <c r="I14" s="136">
        <f t="shared" si="0"/>
        <v>890</v>
      </c>
      <c r="J14" s="143"/>
    </row>
    <row r="15" spans="1:10" s="138" customFormat="1" ht="30" customHeight="1">
      <c r="A15" s="139"/>
      <c r="B15" s="140"/>
      <c r="C15" s="140"/>
      <c r="D15" s="177" t="s">
        <v>263</v>
      </c>
      <c r="E15" s="177"/>
      <c r="F15" s="178"/>
      <c r="G15" s="144">
        <v>4530000</v>
      </c>
      <c r="H15" s="144">
        <v>4518200</v>
      </c>
      <c r="I15" s="136">
        <f t="shared" si="0"/>
        <v>11800</v>
      </c>
      <c r="J15" s="143"/>
    </row>
    <row r="16" spans="1:10" s="138" customFormat="1" ht="30" customHeight="1">
      <c r="A16" s="139"/>
      <c r="B16" s="140"/>
      <c r="C16" s="140"/>
      <c r="D16" s="179" t="s">
        <v>282</v>
      </c>
      <c r="E16" s="179"/>
      <c r="F16" s="180"/>
      <c r="G16" s="144">
        <v>1690000</v>
      </c>
      <c r="H16" s="144">
        <v>1681197</v>
      </c>
      <c r="I16" s="136">
        <f t="shared" si="0"/>
        <v>8803</v>
      </c>
      <c r="J16" s="143"/>
    </row>
    <row r="17" spans="1:10" s="138" customFormat="1" ht="30" customHeight="1">
      <c r="A17" s="139"/>
      <c r="B17" s="140"/>
      <c r="C17" s="140" t="s">
        <v>291</v>
      </c>
      <c r="D17" s="140"/>
      <c r="E17" s="140"/>
      <c r="F17" s="141"/>
      <c r="G17" s="144">
        <f>SUM(G18:G23)</f>
        <v>235330000</v>
      </c>
      <c r="H17" s="144">
        <f>SUM(H18:H23)</f>
        <v>235243034</v>
      </c>
      <c r="I17" s="144">
        <f>SUM(I18:I23)</f>
        <v>86966</v>
      </c>
      <c r="J17" s="143"/>
    </row>
    <row r="18" spans="1:10" s="138" customFormat="1" ht="30" customHeight="1">
      <c r="A18" s="139"/>
      <c r="B18" s="140"/>
      <c r="C18" s="140"/>
      <c r="D18" s="177" t="s">
        <v>160</v>
      </c>
      <c r="E18" s="179"/>
      <c r="F18" s="180"/>
      <c r="G18" s="144">
        <v>57380000</v>
      </c>
      <c r="H18" s="144">
        <v>57363082</v>
      </c>
      <c r="I18" s="136">
        <f aca="true" t="shared" si="1" ref="I18:I26">G18-H18</f>
        <v>16918</v>
      </c>
      <c r="J18" s="143"/>
    </row>
    <row r="19" spans="1:10" s="138" customFormat="1" ht="30" customHeight="1">
      <c r="A19" s="139"/>
      <c r="B19" s="140"/>
      <c r="C19" s="140"/>
      <c r="D19" s="177" t="s">
        <v>161</v>
      </c>
      <c r="E19" s="179"/>
      <c r="F19" s="180"/>
      <c r="G19" s="144">
        <v>24460000</v>
      </c>
      <c r="H19" s="144">
        <v>24447042</v>
      </c>
      <c r="I19" s="136">
        <f t="shared" si="1"/>
        <v>12958</v>
      </c>
      <c r="J19" s="143"/>
    </row>
    <row r="20" spans="1:10" s="138" customFormat="1" ht="30" customHeight="1">
      <c r="A20" s="139"/>
      <c r="B20" s="140"/>
      <c r="C20" s="140"/>
      <c r="D20" s="177" t="s">
        <v>261</v>
      </c>
      <c r="E20" s="179"/>
      <c r="F20" s="180"/>
      <c r="G20" s="144">
        <v>3820000</v>
      </c>
      <c r="H20" s="144">
        <v>3813397</v>
      </c>
      <c r="I20" s="136">
        <f t="shared" si="1"/>
        <v>6603</v>
      </c>
      <c r="J20" s="143"/>
    </row>
    <row r="21" spans="1:10" s="138" customFormat="1" ht="30" customHeight="1">
      <c r="A21" s="139"/>
      <c r="B21" s="140"/>
      <c r="C21" s="140"/>
      <c r="D21" s="177" t="s">
        <v>283</v>
      </c>
      <c r="E21" s="179"/>
      <c r="F21" s="180"/>
      <c r="G21" s="144">
        <v>8600000</v>
      </c>
      <c r="H21" s="144">
        <v>8580968</v>
      </c>
      <c r="I21" s="136">
        <f t="shared" si="1"/>
        <v>19032</v>
      </c>
      <c r="J21" s="143"/>
    </row>
    <row r="22" spans="1:10" s="138" customFormat="1" ht="30" customHeight="1">
      <c r="A22" s="139"/>
      <c r="B22" s="140"/>
      <c r="C22" s="140"/>
      <c r="D22" s="177" t="s">
        <v>162</v>
      </c>
      <c r="E22" s="179"/>
      <c r="F22" s="180"/>
      <c r="G22" s="144">
        <v>113870000</v>
      </c>
      <c r="H22" s="144">
        <v>113867122</v>
      </c>
      <c r="I22" s="136">
        <f t="shared" si="1"/>
        <v>2878</v>
      </c>
      <c r="J22" s="143"/>
    </row>
    <row r="23" spans="1:10" s="138" customFormat="1" ht="30" customHeight="1">
      <c r="A23" s="139"/>
      <c r="B23" s="140"/>
      <c r="C23" s="140"/>
      <c r="D23" s="177" t="s">
        <v>164</v>
      </c>
      <c r="E23" s="179"/>
      <c r="F23" s="180"/>
      <c r="G23" s="144">
        <v>27200000</v>
      </c>
      <c r="H23" s="144">
        <v>27171423</v>
      </c>
      <c r="I23" s="136">
        <f t="shared" si="1"/>
        <v>28577</v>
      </c>
      <c r="J23" s="143"/>
    </row>
    <row r="24" spans="1:10" s="138" customFormat="1" ht="30" customHeight="1">
      <c r="A24" s="139"/>
      <c r="B24" s="140"/>
      <c r="C24" s="140" t="s">
        <v>292</v>
      </c>
      <c r="D24" s="140"/>
      <c r="E24" s="140"/>
      <c r="F24" s="141"/>
      <c r="G24" s="144">
        <v>2400000</v>
      </c>
      <c r="H24" s="136">
        <v>2387280</v>
      </c>
      <c r="I24" s="136">
        <f t="shared" si="1"/>
        <v>12720</v>
      </c>
      <c r="J24" s="143"/>
    </row>
    <row r="25" spans="1:10" s="138" customFormat="1" ht="30" customHeight="1">
      <c r="A25" s="139"/>
      <c r="B25" s="140"/>
      <c r="C25" s="140" t="s">
        <v>293</v>
      </c>
      <c r="D25" s="140"/>
      <c r="E25" s="140"/>
      <c r="F25" s="141"/>
      <c r="G25" s="144">
        <v>4530000</v>
      </c>
      <c r="H25" s="136">
        <v>4523835</v>
      </c>
      <c r="I25" s="136">
        <f t="shared" si="1"/>
        <v>6165</v>
      </c>
      <c r="J25" s="143"/>
    </row>
    <row r="26" spans="1:10" s="138" customFormat="1" ht="30" customHeight="1">
      <c r="A26" s="139"/>
      <c r="B26" s="140"/>
      <c r="C26" s="140" t="s">
        <v>294</v>
      </c>
      <c r="D26" s="140"/>
      <c r="E26" s="140"/>
      <c r="F26" s="141"/>
      <c r="G26" s="144">
        <v>4600000</v>
      </c>
      <c r="H26" s="136">
        <v>4590109</v>
      </c>
      <c r="I26" s="136">
        <f t="shared" si="1"/>
        <v>9891</v>
      </c>
      <c r="J26" s="143"/>
    </row>
    <row r="27" spans="1:10" s="138" customFormat="1" ht="30" customHeight="1">
      <c r="A27" s="139"/>
      <c r="B27" s="140"/>
      <c r="C27" s="140" t="s">
        <v>295</v>
      </c>
      <c r="D27" s="140"/>
      <c r="E27" s="140"/>
      <c r="F27" s="141"/>
      <c r="G27" s="136">
        <f>SUM(G28:G30)</f>
        <v>35080000</v>
      </c>
      <c r="H27" s="136">
        <f>SUM(H28:H30)</f>
        <v>35032768</v>
      </c>
      <c r="I27" s="136">
        <f>SUM(I28:I30)</f>
        <v>47232</v>
      </c>
      <c r="J27" s="143"/>
    </row>
    <row r="28" spans="1:10" s="138" customFormat="1" ht="30" customHeight="1">
      <c r="A28" s="139"/>
      <c r="B28" s="140"/>
      <c r="C28" s="140"/>
      <c r="D28" s="177" t="s">
        <v>135</v>
      </c>
      <c r="E28" s="177"/>
      <c r="F28" s="178"/>
      <c r="G28" s="144">
        <v>6220000</v>
      </c>
      <c r="H28" s="144">
        <v>6199186</v>
      </c>
      <c r="I28" s="136">
        <f>G28-H28</f>
        <v>20814</v>
      </c>
      <c r="J28" s="143"/>
    </row>
    <row r="29" spans="1:10" s="138" customFormat="1" ht="30" customHeight="1">
      <c r="A29" s="139"/>
      <c r="B29" s="140"/>
      <c r="C29" s="140"/>
      <c r="D29" s="177" t="s">
        <v>262</v>
      </c>
      <c r="E29" s="177"/>
      <c r="F29" s="178"/>
      <c r="G29" s="144">
        <v>6720000</v>
      </c>
      <c r="H29" s="144">
        <v>6714686</v>
      </c>
      <c r="I29" s="136">
        <f>G29-H29</f>
        <v>5314</v>
      </c>
      <c r="J29" s="143"/>
    </row>
    <row r="30" spans="1:10" s="138" customFormat="1" ht="30" customHeight="1">
      <c r="A30" s="145"/>
      <c r="B30" s="146"/>
      <c r="C30" s="146"/>
      <c r="D30" s="209" t="s">
        <v>163</v>
      </c>
      <c r="E30" s="209"/>
      <c r="F30" s="210"/>
      <c r="G30" s="147">
        <v>22140000</v>
      </c>
      <c r="H30" s="147">
        <v>22118896</v>
      </c>
      <c r="I30" s="148">
        <f>G30-H30</f>
        <v>21104</v>
      </c>
      <c r="J30" s="149"/>
    </row>
    <row r="31" spans="1:10" s="138" customFormat="1" ht="32.25" customHeight="1">
      <c r="A31" s="5"/>
      <c r="B31" s="5"/>
      <c r="C31" s="5"/>
      <c r="D31" s="5"/>
      <c r="E31" s="5"/>
      <c r="F31" s="6"/>
      <c r="G31" s="5"/>
      <c r="H31" s="7"/>
      <c r="I31" s="7"/>
      <c r="J31" s="5"/>
    </row>
    <row r="32" spans="1:10" s="138" customFormat="1" ht="32.25" customHeight="1">
      <c r="A32" s="5"/>
      <c r="B32" s="5"/>
      <c r="C32" s="5"/>
      <c r="D32" s="5"/>
      <c r="E32" s="5"/>
      <c r="F32" s="6"/>
      <c r="G32" s="5"/>
      <c r="H32" s="7"/>
      <c r="I32" s="7"/>
      <c r="J32" s="5"/>
    </row>
    <row r="33" spans="1:10" s="138" customFormat="1" ht="36" customHeight="1">
      <c r="A33" s="5"/>
      <c r="B33" s="5"/>
      <c r="C33" s="5"/>
      <c r="D33" s="5"/>
      <c r="E33" s="5"/>
      <c r="F33" s="6"/>
      <c r="G33" s="5"/>
      <c r="H33" s="7"/>
      <c r="I33" s="7"/>
      <c r="J33" s="5"/>
    </row>
    <row r="34" spans="1:11" s="138" customFormat="1" ht="36" customHeight="1">
      <c r="A34" s="151"/>
      <c r="B34" s="151"/>
      <c r="C34" s="151"/>
      <c r="D34" s="151"/>
      <c r="E34" s="151"/>
      <c r="F34" s="152"/>
      <c r="G34" s="151"/>
      <c r="H34" s="153"/>
      <c r="I34" s="153"/>
      <c r="J34" s="151"/>
      <c r="K34" s="151"/>
    </row>
  </sheetData>
  <mergeCells count="21">
    <mergeCell ref="D21:F21"/>
    <mergeCell ref="D30:F30"/>
    <mergeCell ref="D22:F22"/>
    <mergeCell ref="D29:F29"/>
    <mergeCell ref="D23:F23"/>
    <mergeCell ref="D28:F28"/>
    <mergeCell ref="D20:F20"/>
    <mergeCell ref="D18:F18"/>
    <mergeCell ref="D19:F19"/>
    <mergeCell ref="D13:F13"/>
    <mergeCell ref="D16:F16"/>
    <mergeCell ref="A2:F2"/>
    <mergeCell ref="D9:F9"/>
    <mergeCell ref="D8:F8"/>
    <mergeCell ref="D7:F7"/>
    <mergeCell ref="D6:F6"/>
    <mergeCell ref="D10:F10"/>
    <mergeCell ref="D11:F11"/>
    <mergeCell ref="D14:F14"/>
    <mergeCell ref="D15:F15"/>
    <mergeCell ref="D12:F12"/>
  </mergeCells>
  <printOptions/>
  <pageMargins left="0.89" right="0.33" top="1.1" bottom="0.78" header="0.39" footer="0.512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A1">
      <selection activeCell="I25" sqref="I25"/>
    </sheetView>
  </sheetViews>
  <sheetFormatPr defaultColWidth="9.00390625" defaultRowHeight="12"/>
  <cols>
    <col min="1" max="2" width="2.00390625" style="5" customWidth="1"/>
    <col min="3" max="3" width="2.875" style="5" customWidth="1"/>
    <col min="4" max="4" width="2.625" style="5" customWidth="1"/>
    <col min="5" max="5" width="14.50390625" style="5" customWidth="1"/>
    <col min="6" max="6" width="9.625" style="6" customWidth="1"/>
    <col min="7" max="7" width="21.00390625" style="5" bestFit="1" customWidth="1"/>
    <col min="8" max="8" width="21.00390625" style="7" bestFit="1" customWidth="1"/>
    <col min="9" max="9" width="22.125" style="7" bestFit="1" customWidth="1"/>
    <col min="10" max="10" width="17.00390625" style="5" customWidth="1"/>
    <col min="11" max="11" width="14.875" style="5" bestFit="1" customWidth="1"/>
    <col min="12" max="16384" width="9.375" style="5" customWidth="1"/>
  </cols>
  <sheetData>
    <row r="1" spans="9:10" ht="12">
      <c r="I1" s="127"/>
      <c r="J1" s="128"/>
    </row>
    <row r="2" spans="1:10" s="13" customFormat="1" ht="24.75" customHeight="1">
      <c r="A2" s="186" t="s">
        <v>119</v>
      </c>
      <c r="B2" s="187"/>
      <c r="C2" s="187"/>
      <c r="D2" s="187"/>
      <c r="E2" s="187"/>
      <c r="F2" s="188"/>
      <c r="G2" s="10" t="s">
        <v>120</v>
      </c>
      <c r="H2" s="11" t="s">
        <v>121</v>
      </c>
      <c r="I2" s="11" t="s">
        <v>122</v>
      </c>
      <c r="J2" s="12" t="s">
        <v>123</v>
      </c>
    </row>
    <row r="3" spans="1:10" ht="24.75" customHeight="1">
      <c r="A3" s="14" t="s">
        <v>222</v>
      </c>
      <c r="B3" s="15"/>
      <c r="C3" s="15"/>
      <c r="D3" s="15"/>
      <c r="E3" s="15"/>
      <c r="F3" s="16"/>
      <c r="G3" s="17"/>
      <c r="H3" s="18"/>
      <c r="I3" s="26"/>
      <c r="J3" s="19"/>
    </row>
    <row r="4" spans="1:10" ht="24.75" customHeight="1">
      <c r="A4" s="21"/>
      <c r="B4" s="4" t="s">
        <v>38</v>
      </c>
      <c r="C4" s="4"/>
      <c r="D4" s="4"/>
      <c r="E4" s="4"/>
      <c r="F4" s="22"/>
      <c r="G4" s="34">
        <f>SUM(G5:G10)</f>
        <v>111490000</v>
      </c>
      <c r="H4" s="34">
        <f>SUM(H5:H10)</f>
        <v>111456875</v>
      </c>
      <c r="I4" s="23">
        <f aca="true" t="shared" si="0" ref="I4:I19">G4-H4</f>
        <v>33125</v>
      </c>
      <c r="J4" s="27"/>
    </row>
    <row r="5" spans="1:12" s="30" customFormat="1" ht="24.75" customHeight="1">
      <c r="A5" s="21"/>
      <c r="B5" s="4"/>
      <c r="C5" s="4"/>
      <c r="D5" s="4" t="s">
        <v>124</v>
      </c>
      <c r="E5" s="4"/>
      <c r="F5" s="22"/>
      <c r="G5" s="25">
        <v>84130000</v>
      </c>
      <c r="H5" s="26">
        <v>84129718</v>
      </c>
      <c r="I5" s="26">
        <f t="shared" si="0"/>
        <v>282</v>
      </c>
      <c r="J5" s="27"/>
      <c r="K5" s="174"/>
      <c r="L5" s="28"/>
    </row>
    <row r="6" spans="1:12" s="30" customFormat="1" ht="24.75" customHeight="1">
      <c r="A6" s="21"/>
      <c r="B6" s="4"/>
      <c r="C6" s="4"/>
      <c r="D6" s="4" t="s">
        <v>165</v>
      </c>
      <c r="E6" s="4"/>
      <c r="F6" s="22"/>
      <c r="G6" s="25">
        <v>1310000</v>
      </c>
      <c r="H6" s="26">
        <v>1301357</v>
      </c>
      <c r="I6" s="26">
        <f t="shared" si="0"/>
        <v>8643</v>
      </c>
      <c r="J6" s="27"/>
      <c r="K6" s="174"/>
      <c r="L6" s="28"/>
    </row>
    <row r="7" spans="1:12" ht="24.75" customHeight="1">
      <c r="A7" s="21"/>
      <c r="B7" s="4"/>
      <c r="C7" s="4"/>
      <c r="D7" s="4" t="s">
        <v>136</v>
      </c>
      <c r="E7" s="4"/>
      <c r="F7" s="22"/>
      <c r="G7" s="33">
        <v>11300000</v>
      </c>
      <c r="H7" s="26">
        <v>11298036</v>
      </c>
      <c r="I7" s="26">
        <f t="shared" si="0"/>
        <v>1964</v>
      </c>
      <c r="J7" s="27"/>
      <c r="K7" s="174"/>
      <c r="L7" s="4"/>
    </row>
    <row r="8" spans="1:12" s="30" customFormat="1" ht="24.75" customHeight="1">
      <c r="A8" s="21"/>
      <c r="B8" s="4"/>
      <c r="C8" s="4"/>
      <c r="D8" s="4" t="s">
        <v>166</v>
      </c>
      <c r="E8" s="4"/>
      <c r="F8" s="22"/>
      <c r="G8" s="33">
        <v>1000000</v>
      </c>
      <c r="H8" s="26">
        <v>996500</v>
      </c>
      <c r="I8" s="26">
        <f t="shared" si="0"/>
        <v>3500</v>
      </c>
      <c r="J8" s="27"/>
      <c r="K8" s="174"/>
      <c r="L8" s="28"/>
    </row>
    <row r="9" spans="1:12" s="20" customFormat="1" ht="24.75" customHeight="1">
      <c r="A9" s="21"/>
      <c r="B9" s="4"/>
      <c r="C9" s="4"/>
      <c r="D9" s="4" t="s">
        <v>125</v>
      </c>
      <c r="E9" s="4"/>
      <c r="F9" s="22"/>
      <c r="G9" s="33">
        <v>6130000</v>
      </c>
      <c r="H9" s="26">
        <v>6122775</v>
      </c>
      <c r="I9" s="26">
        <f t="shared" si="0"/>
        <v>7225</v>
      </c>
      <c r="J9" s="27"/>
      <c r="K9" s="174"/>
      <c r="L9" s="15"/>
    </row>
    <row r="10" spans="1:12" ht="24.75" customHeight="1">
      <c r="A10" s="21"/>
      <c r="B10" s="4"/>
      <c r="C10" s="4"/>
      <c r="D10" s="126" t="s">
        <v>167</v>
      </c>
      <c r="E10" s="4"/>
      <c r="F10" s="22"/>
      <c r="G10" s="33">
        <v>7620000</v>
      </c>
      <c r="H10" s="26">
        <v>7608489</v>
      </c>
      <c r="I10" s="26">
        <f t="shared" si="0"/>
        <v>11511</v>
      </c>
      <c r="J10" s="27"/>
      <c r="K10" s="174"/>
      <c r="L10" s="4"/>
    </row>
    <row r="11" spans="1:12" ht="24.75" customHeight="1">
      <c r="A11" s="21"/>
      <c r="B11" s="4" t="s">
        <v>264</v>
      </c>
      <c r="C11" s="4"/>
      <c r="D11" s="126"/>
      <c r="E11" s="4"/>
      <c r="F11" s="22"/>
      <c r="G11" s="172">
        <f>SUM(G12)</f>
        <v>30000</v>
      </c>
      <c r="H11" s="172">
        <f>SUM(H12)</f>
        <v>30000</v>
      </c>
      <c r="I11" s="23">
        <f t="shared" si="0"/>
        <v>0</v>
      </c>
      <c r="J11" s="27"/>
      <c r="K11" s="174"/>
      <c r="L11" s="4"/>
    </row>
    <row r="12" spans="1:12" ht="24.75" customHeight="1">
      <c r="A12" s="21"/>
      <c r="B12" s="4"/>
      <c r="C12" s="4"/>
      <c r="D12" s="150" t="s">
        <v>265</v>
      </c>
      <c r="E12" s="4"/>
      <c r="F12" s="22"/>
      <c r="G12" s="33">
        <v>30000</v>
      </c>
      <c r="H12" s="26">
        <v>30000</v>
      </c>
      <c r="I12" s="26">
        <f t="shared" si="0"/>
        <v>0</v>
      </c>
      <c r="J12" s="27"/>
      <c r="K12" s="174"/>
      <c r="L12" s="4"/>
    </row>
    <row r="13" spans="1:10" ht="24.75" customHeight="1">
      <c r="A13" s="21"/>
      <c r="B13" s="4" t="s">
        <v>266</v>
      </c>
      <c r="C13" s="4"/>
      <c r="D13" s="4"/>
      <c r="E13" s="4"/>
      <c r="F13" s="22"/>
      <c r="G13" s="34">
        <f>SUM(G14:G14)</f>
        <v>1020000</v>
      </c>
      <c r="H13" s="34">
        <f>SUM(H14:H14)</f>
        <v>1018686</v>
      </c>
      <c r="I13" s="23">
        <f t="shared" si="0"/>
        <v>1314</v>
      </c>
      <c r="J13" s="27"/>
    </row>
    <row r="14" spans="1:10" ht="24.75" customHeight="1">
      <c r="A14" s="21"/>
      <c r="B14" s="4"/>
      <c r="C14" s="4"/>
      <c r="D14" s="4" t="s">
        <v>126</v>
      </c>
      <c r="E14" s="4"/>
      <c r="F14" s="22"/>
      <c r="G14" s="25">
        <v>1020000</v>
      </c>
      <c r="H14" s="25">
        <v>1018686</v>
      </c>
      <c r="I14" s="26">
        <f t="shared" si="0"/>
        <v>1314</v>
      </c>
      <c r="J14" s="27"/>
    </row>
    <row r="15" spans="1:10" ht="24.75" customHeight="1">
      <c r="A15" s="21"/>
      <c r="B15" s="4" t="s">
        <v>127</v>
      </c>
      <c r="C15" s="4"/>
      <c r="D15" s="4"/>
      <c r="E15" s="4"/>
      <c r="F15" s="22"/>
      <c r="G15" s="34">
        <f>SUM(G16)</f>
        <v>3000000</v>
      </c>
      <c r="H15" s="34">
        <f>SUM(H16)</f>
        <v>0</v>
      </c>
      <c r="I15" s="23">
        <f t="shared" si="0"/>
        <v>3000000</v>
      </c>
      <c r="J15" s="27"/>
    </row>
    <row r="16" spans="1:10" ht="24.75" customHeight="1">
      <c r="A16" s="21"/>
      <c r="B16" s="4"/>
      <c r="C16" s="4"/>
      <c r="D16" s="4" t="s">
        <v>128</v>
      </c>
      <c r="E16" s="4"/>
      <c r="F16" s="22"/>
      <c r="G16" s="35">
        <v>3000000</v>
      </c>
      <c r="H16" s="36">
        <v>0</v>
      </c>
      <c r="I16" s="36">
        <f t="shared" si="0"/>
        <v>3000000</v>
      </c>
      <c r="J16" s="37"/>
    </row>
    <row r="17" spans="1:10" ht="24.75" customHeight="1">
      <c r="A17" s="14"/>
      <c r="B17" s="28"/>
      <c r="C17" s="189" t="s">
        <v>129</v>
      </c>
      <c r="D17" s="189"/>
      <c r="E17" s="189"/>
      <c r="F17" s="29" t="s">
        <v>130</v>
      </c>
      <c r="G17" s="31">
        <f>+G4+G13+G11+G15+'支出１'!G4</f>
        <v>432100000</v>
      </c>
      <c r="H17" s="31">
        <f>+H4+H13+H11+H15+'支出１'!H4</f>
        <v>428822093</v>
      </c>
      <c r="I17" s="31">
        <f>+I4+I13+I11+I15+'支出１'!I4</f>
        <v>3277907</v>
      </c>
      <c r="J17" s="32"/>
    </row>
    <row r="18" spans="1:10" ht="24.75" customHeight="1">
      <c r="A18" s="14"/>
      <c r="B18" s="28"/>
      <c r="C18" s="189" t="s">
        <v>131</v>
      </c>
      <c r="D18" s="189"/>
      <c r="E18" s="189"/>
      <c r="F18" s="29" t="s">
        <v>132</v>
      </c>
      <c r="G18" s="31">
        <f>'収入'!G27-'支出２'!G17</f>
        <v>-76940000</v>
      </c>
      <c r="H18" s="31">
        <f>'収入'!H27-'支出２'!H17</f>
        <v>-76069883</v>
      </c>
      <c r="I18" s="31">
        <f t="shared" si="0"/>
        <v>-870117</v>
      </c>
      <c r="J18" s="32"/>
    </row>
    <row r="19" spans="1:10" ht="24.75" customHeight="1">
      <c r="A19" s="38"/>
      <c r="B19" s="39"/>
      <c r="C19" s="190" t="s">
        <v>133</v>
      </c>
      <c r="D19" s="190"/>
      <c r="E19" s="190"/>
      <c r="F19" s="40" t="s">
        <v>134</v>
      </c>
      <c r="G19" s="41">
        <f>'収入'!G29-'支出２'!G17</f>
        <v>0</v>
      </c>
      <c r="H19" s="41">
        <f>'収入'!H29-'支出２'!H17</f>
        <v>162316502</v>
      </c>
      <c r="I19" s="41">
        <f t="shared" si="0"/>
        <v>-162316502</v>
      </c>
      <c r="J19" s="42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spans="1:10" s="30" customFormat="1" ht="15" customHeight="1">
      <c r="A38" s="5"/>
      <c r="B38" s="5"/>
      <c r="C38" s="5"/>
      <c r="D38" s="5"/>
      <c r="E38" s="5"/>
      <c r="F38" s="6"/>
      <c r="G38" s="5"/>
      <c r="H38" s="7"/>
      <c r="I38" s="7"/>
      <c r="J38" s="5"/>
    </row>
    <row r="39" spans="1:10" s="30" customFormat="1" ht="15" customHeight="1">
      <c r="A39" s="5"/>
      <c r="B39" s="5"/>
      <c r="C39" s="5"/>
      <c r="D39" s="5"/>
      <c r="E39" s="5"/>
      <c r="F39" s="6"/>
      <c r="G39" s="5"/>
      <c r="H39" s="7"/>
      <c r="I39" s="7"/>
      <c r="J39" s="5"/>
    </row>
    <row r="40" spans="1:10" s="30" customFormat="1" ht="15" customHeight="1">
      <c r="A40" s="5"/>
      <c r="B40" s="5"/>
      <c r="C40" s="5"/>
      <c r="D40" s="5"/>
      <c r="E40" s="5"/>
      <c r="F40" s="6"/>
      <c r="G40" s="5"/>
      <c r="H40" s="7"/>
      <c r="I40" s="7"/>
      <c r="J40" s="5"/>
    </row>
  </sheetData>
  <mergeCells count="4">
    <mergeCell ref="C18:E18"/>
    <mergeCell ref="C19:E19"/>
    <mergeCell ref="C17:E17"/>
    <mergeCell ref="A2:F2"/>
  </mergeCells>
  <printOptions/>
  <pageMargins left="1.19" right="0.6" top="1.36" bottom="0.78" header="0.39" footer="0.512"/>
  <pageSetup fitToHeight="4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workbookViewId="0" topLeftCell="A4">
      <selection activeCell="H49" sqref="H49"/>
    </sheetView>
  </sheetViews>
  <sheetFormatPr defaultColWidth="9.00390625" defaultRowHeight="12"/>
  <cols>
    <col min="1" max="1" width="3.00390625" style="73" customWidth="1"/>
    <col min="2" max="2" width="1.875" style="73" customWidth="1"/>
    <col min="3" max="3" width="3.125" style="73" customWidth="1"/>
    <col min="4" max="4" width="28.00390625" style="73" bestFit="1" customWidth="1"/>
    <col min="5" max="5" width="18.125" style="73" bestFit="1" customWidth="1"/>
    <col min="6" max="6" width="16.625" style="73" customWidth="1"/>
    <col min="7" max="7" width="25.125" style="73" bestFit="1" customWidth="1"/>
    <col min="8" max="16384" width="9.375" style="73" customWidth="1"/>
  </cols>
  <sheetData>
    <row r="1" spans="1:7" ht="14.25">
      <c r="A1" s="194" t="s">
        <v>85</v>
      </c>
      <c r="B1" s="194"/>
      <c r="C1" s="194"/>
      <c r="D1" s="194"/>
      <c r="E1" s="194"/>
      <c r="F1" s="194"/>
      <c r="G1" s="194"/>
    </row>
    <row r="2" spans="1:10" ht="21" customHeight="1">
      <c r="A2" s="184" t="s">
        <v>228</v>
      </c>
      <c r="B2" s="185"/>
      <c r="C2" s="185"/>
      <c r="D2" s="185"/>
      <c r="E2" s="185"/>
      <c r="F2" s="185"/>
      <c r="G2" s="185"/>
      <c r="H2" s="113"/>
      <c r="I2" s="113"/>
      <c r="J2" s="113"/>
    </row>
    <row r="3" spans="5:7" ht="21.75" customHeight="1">
      <c r="E3" s="74"/>
      <c r="F3" s="75"/>
      <c r="G3" s="114" t="s">
        <v>46</v>
      </c>
    </row>
    <row r="4" spans="1:7" s="79" customFormat="1" ht="21.75" customHeight="1">
      <c r="A4" s="191" t="s">
        <v>68</v>
      </c>
      <c r="B4" s="192"/>
      <c r="C4" s="192"/>
      <c r="D4" s="193"/>
      <c r="E4" s="76"/>
      <c r="F4" s="77" t="s">
        <v>40</v>
      </c>
      <c r="G4" s="78"/>
    </row>
    <row r="5" spans="1:7" s="85" customFormat="1" ht="21.75" customHeight="1">
      <c r="A5" s="80" t="s">
        <v>69</v>
      </c>
      <c r="B5" s="81"/>
      <c r="C5" s="81"/>
      <c r="D5" s="81"/>
      <c r="E5" s="82"/>
      <c r="F5" s="83"/>
      <c r="G5" s="84"/>
    </row>
    <row r="6" spans="1:7" ht="21.75" customHeight="1">
      <c r="A6" s="86"/>
      <c r="B6" s="3" t="s">
        <v>70</v>
      </c>
      <c r="C6" s="3"/>
      <c r="D6" s="3"/>
      <c r="E6" s="87"/>
      <c r="F6" s="87"/>
      <c r="G6" s="88"/>
    </row>
    <row r="7" spans="1:7" ht="21.75" customHeight="1">
      <c r="A7" s="86"/>
      <c r="B7" s="3"/>
      <c r="D7" s="3" t="s">
        <v>82</v>
      </c>
      <c r="E7" s="87">
        <v>1018686</v>
      </c>
      <c r="F7" s="87">
        <f>E7</f>
        <v>1018686</v>
      </c>
      <c r="G7" s="88"/>
    </row>
    <row r="8" spans="1:7" ht="21.75" customHeight="1">
      <c r="A8" s="86"/>
      <c r="B8" s="3" t="s">
        <v>48</v>
      </c>
      <c r="C8" s="3"/>
      <c r="D8" s="3"/>
      <c r="E8" s="105"/>
      <c r="F8" s="89">
        <v>0</v>
      </c>
      <c r="G8" s="88"/>
    </row>
    <row r="9" spans="1:7" s="94" customFormat="1" ht="21.75" customHeight="1">
      <c r="A9" s="80"/>
      <c r="B9" s="90"/>
      <c r="C9" s="90"/>
      <c r="D9" s="91" t="s">
        <v>41</v>
      </c>
      <c r="E9" s="92"/>
      <c r="F9" s="92"/>
      <c r="G9" s="96">
        <f>SUM(F7:F8)</f>
        <v>1018686</v>
      </c>
    </row>
    <row r="10" spans="1:7" s="94" customFormat="1" ht="21.75" customHeight="1">
      <c r="A10" s="80"/>
      <c r="B10" s="90"/>
      <c r="C10" s="90"/>
      <c r="D10" s="91"/>
      <c r="E10" s="92"/>
      <c r="F10" s="92"/>
      <c r="G10" s="93"/>
    </row>
    <row r="11" spans="1:7" s="85" customFormat="1" ht="21.75" customHeight="1">
      <c r="A11" s="80" t="s">
        <v>71</v>
      </c>
      <c r="B11" s="81"/>
      <c r="C11" s="81"/>
      <c r="D11" s="81"/>
      <c r="E11" s="82"/>
      <c r="F11" s="82"/>
      <c r="G11" s="95"/>
    </row>
    <row r="12" spans="1:7" ht="21.75" customHeight="1">
      <c r="A12" s="86"/>
      <c r="B12" s="3" t="s">
        <v>49</v>
      </c>
      <c r="C12" s="3"/>
      <c r="D12" s="3"/>
      <c r="E12" s="87"/>
      <c r="F12" s="87"/>
      <c r="G12" s="88"/>
    </row>
    <row r="13" spans="1:7" ht="21.75" customHeight="1">
      <c r="A13" s="86"/>
      <c r="B13" s="3"/>
      <c r="D13" s="3" t="s">
        <v>39</v>
      </c>
      <c r="E13" s="87">
        <v>76069883</v>
      </c>
      <c r="F13" s="87"/>
      <c r="G13" s="88"/>
    </row>
    <row r="14" spans="1:7" ht="21.75" customHeight="1">
      <c r="A14" s="86"/>
      <c r="B14" s="3"/>
      <c r="C14" s="3"/>
      <c r="D14" s="3" t="s">
        <v>174</v>
      </c>
      <c r="E14" s="87">
        <v>309420</v>
      </c>
      <c r="F14" s="87"/>
      <c r="G14" s="88"/>
    </row>
    <row r="15" spans="1:7" ht="21.75" customHeight="1">
      <c r="A15" s="86"/>
      <c r="B15" s="3"/>
      <c r="C15" s="3"/>
      <c r="D15" s="3" t="s">
        <v>175</v>
      </c>
      <c r="E15" s="87">
        <v>38758545</v>
      </c>
      <c r="F15" s="87"/>
      <c r="G15" s="88"/>
    </row>
    <row r="16" spans="1:7" ht="21.75" customHeight="1">
      <c r="A16" s="86"/>
      <c r="B16" s="3"/>
      <c r="C16" s="3"/>
      <c r="D16" s="3" t="s">
        <v>270</v>
      </c>
      <c r="E16" s="87">
        <v>198000</v>
      </c>
      <c r="F16" s="87">
        <f>SUM(E13:E16)</f>
        <v>115335848</v>
      </c>
      <c r="G16" s="88"/>
    </row>
    <row r="17" spans="1:7" ht="21.75" customHeight="1">
      <c r="A17" s="86"/>
      <c r="B17" s="3" t="s">
        <v>50</v>
      </c>
      <c r="C17" s="3"/>
      <c r="D17" s="3"/>
      <c r="E17" s="105"/>
      <c r="F17" s="89">
        <v>0</v>
      </c>
      <c r="G17" s="88"/>
    </row>
    <row r="18" spans="1:7" s="94" customFormat="1" ht="21.75" customHeight="1">
      <c r="A18" s="80"/>
      <c r="B18" s="90"/>
      <c r="D18" s="91" t="s">
        <v>42</v>
      </c>
      <c r="E18" s="92"/>
      <c r="F18" s="92"/>
      <c r="G18" s="96">
        <f>SUM(F16:F17)</f>
        <v>115335848</v>
      </c>
    </row>
    <row r="19" spans="1:7" s="94" customFormat="1" ht="21.75" customHeight="1">
      <c r="A19" s="80"/>
      <c r="B19" s="90"/>
      <c r="C19" s="90"/>
      <c r="D19" s="91" t="s">
        <v>176</v>
      </c>
      <c r="E19" s="92"/>
      <c r="F19" s="92"/>
      <c r="G19" s="93">
        <f>G18-G9</f>
        <v>114317162</v>
      </c>
    </row>
    <row r="20" spans="1:7" s="94" customFormat="1" ht="21.75" customHeight="1">
      <c r="A20" s="80"/>
      <c r="B20" s="90"/>
      <c r="C20" s="90"/>
      <c r="D20" s="91" t="s">
        <v>43</v>
      </c>
      <c r="E20" s="92"/>
      <c r="F20" s="92"/>
      <c r="G20" s="96">
        <v>518702900</v>
      </c>
    </row>
    <row r="21" spans="1:7" s="94" customFormat="1" ht="21.75" customHeight="1">
      <c r="A21" s="80"/>
      <c r="B21" s="90"/>
      <c r="C21" s="90"/>
      <c r="D21" s="91" t="s">
        <v>44</v>
      </c>
      <c r="E21" s="92"/>
      <c r="F21" s="92"/>
      <c r="G21" s="96">
        <f>G20-G19</f>
        <v>404385738</v>
      </c>
    </row>
    <row r="22" spans="1:7" s="94" customFormat="1" ht="6" customHeight="1">
      <c r="A22" s="97"/>
      <c r="B22" s="98"/>
      <c r="C22" s="98"/>
      <c r="D22" s="99"/>
      <c r="E22" s="100"/>
      <c r="F22" s="100"/>
      <c r="G22" s="101"/>
    </row>
    <row r="28" ht="12">
      <c r="E28" s="102"/>
    </row>
  </sheetData>
  <mergeCells count="3">
    <mergeCell ref="A4:D4"/>
    <mergeCell ref="A1:G1"/>
    <mergeCell ref="A2:G2"/>
  </mergeCells>
  <printOptions/>
  <pageMargins left="1.4" right="0.7874015748031497" top="1.2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9">
      <selection activeCell="H49" sqref="H49"/>
    </sheetView>
  </sheetViews>
  <sheetFormatPr defaultColWidth="9.00390625" defaultRowHeight="12"/>
  <cols>
    <col min="1" max="1" width="2.625" style="43" customWidth="1"/>
    <col min="2" max="2" width="5.00390625" style="43" customWidth="1"/>
    <col min="3" max="3" width="3.625" style="43" customWidth="1"/>
    <col min="4" max="4" width="2.125" style="43" customWidth="1"/>
    <col min="5" max="5" width="26.875" style="43" customWidth="1"/>
    <col min="6" max="6" width="19.375" style="44" bestFit="1" customWidth="1"/>
    <col min="7" max="7" width="16.625" style="44" bestFit="1" customWidth="1"/>
    <col min="8" max="8" width="19.125" style="44" bestFit="1" customWidth="1"/>
    <col min="9" max="9" width="9.375" style="43" customWidth="1"/>
    <col min="10" max="10" width="12.00390625" style="43" bestFit="1" customWidth="1"/>
    <col min="11" max="16384" width="9.375" style="43" customWidth="1"/>
  </cols>
  <sheetData>
    <row r="1" spans="1:8" ht="14.25">
      <c r="A1" s="199" t="s">
        <v>86</v>
      </c>
      <c r="B1" s="199"/>
      <c r="C1" s="199"/>
      <c r="D1" s="199"/>
      <c r="E1" s="199"/>
      <c r="F1" s="199"/>
      <c r="G1" s="199"/>
      <c r="H1" s="199"/>
    </row>
    <row r="2" spans="1:8" ht="15" customHeight="1">
      <c r="A2" s="184" t="s">
        <v>227</v>
      </c>
      <c r="B2" s="185"/>
      <c r="C2" s="185"/>
      <c r="D2" s="185"/>
      <c r="E2" s="185"/>
      <c r="F2" s="185"/>
      <c r="G2" s="185"/>
      <c r="H2" s="185"/>
    </row>
    <row r="3" ht="13.5" customHeight="1">
      <c r="H3" s="9" t="s">
        <v>76</v>
      </c>
    </row>
    <row r="4" spans="1:8" s="48" customFormat="1" ht="20.25" customHeight="1">
      <c r="A4" s="200" t="s">
        <v>66</v>
      </c>
      <c r="B4" s="201"/>
      <c r="C4" s="201"/>
      <c r="D4" s="201"/>
      <c r="E4" s="202"/>
      <c r="F4" s="45"/>
      <c r="G4" s="46" t="s">
        <v>67</v>
      </c>
      <c r="H4" s="47"/>
    </row>
    <row r="5" spans="1:8" s="53" customFormat="1" ht="16.5" customHeight="1">
      <c r="A5" s="49" t="s">
        <v>0</v>
      </c>
      <c r="B5" s="50"/>
      <c r="C5" s="50"/>
      <c r="D5" s="50"/>
      <c r="E5" s="50"/>
      <c r="F5" s="51"/>
      <c r="G5" s="51"/>
      <c r="H5" s="52"/>
    </row>
    <row r="6" spans="1:8" ht="16.5" customHeight="1">
      <c r="A6" s="54"/>
      <c r="B6" s="2" t="s">
        <v>1</v>
      </c>
      <c r="C6" s="2"/>
      <c r="D6" s="2"/>
      <c r="E6" s="2"/>
      <c r="F6" s="55"/>
      <c r="G6" s="55"/>
      <c r="H6" s="56"/>
    </row>
    <row r="7" spans="1:8" ht="16.5" customHeight="1">
      <c r="A7" s="54"/>
      <c r="B7" s="2"/>
      <c r="C7" s="2" t="s">
        <v>2</v>
      </c>
      <c r="E7" s="2"/>
      <c r="F7" s="55">
        <v>53833514</v>
      </c>
      <c r="G7" s="55"/>
      <c r="H7" s="56"/>
    </row>
    <row r="8" spans="1:8" ht="16.5" customHeight="1">
      <c r="A8" s="54"/>
      <c r="B8" s="2"/>
      <c r="C8" s="2" t="s">
        <v>3</v>
      </c>
      <c r="E8" s="2"/>
      <c r="F8" s="55">
        <v>85181146</v>
      </c>
      <c r="G8" s="55"/>
      <c r="H8" s="56"/>
    </row>
    <row r="9" spans="1:8" ht="16.5" customHeight="1">
      <c r="A9" s="54"/>
      <c r="B9" s="2"/>
      <c r="C9" s="2" t="s">
        <v>267</v>
      </c>
      <c r="E9" s="2"/>
      <c r="F9" s="55">
        <v>720000</v>
      </c>
      <c r="G9" s="55"/>
      <c r="H9" s="56"/>
    </row>
    <row r="10" spans="1:8" ht="16.5" customHeight="1">
      <c r="A10" s="54"/>
      <c r="B10" s="2"/>
      <c r="C10" s="2" t="s">
        <v>170</v>
      </c>
      <c r="E10" s="2"/>
      <c r="F10" s="55">
        <v>86666834</v>
      </c>
      <c r="G10" s="55"/>
      <c r="H10" s="56"/>
    </row>
    <row r="11" spans="1:8" ht="16.5" customHeight="1">
      <c r="A11" s="54"/>
      <c r="B11" s="2"/>
      <c r="C11" s="103"/>
      <c r="D11" s="125" t="s">
        <v>139</v>
      </c>
      <c r="E11" s="59"/>
      <c r="F11" s="60"/>
      <c r="G11" s="57">
        <f>SUM(F7:F10)</f>
        <v>226401494</v>
      </c>
      <c r="H11" s="56"/>
    </row>
    <row r="12" spans="1:8" ht="16.5" customHeight="1">
      <c r="A12" s="54"/>
      <c r="B12" s="2" t="s">
        <v>5</v>
      </c>
      <c r="C12" s="2"/>
      <c r="D12" s="2"/>
      <c r="E12" s="2"/>
      <c r="F12" s="55"/>
      <c r="G12" s="55"/>
      <c r="H12" s="56"/>
    </row>
    <row r="13" spans="1:8" ht="16.5" customHeight="1">
      <c r="A13" s="54"/>
      <c r="B13" s="2"/>
      <c r="C13" s="2" t="s">
        <v>6</v>
      </c>
      <c r="E13" s="2"/>
      <c r="F13" s="55"/>
      <c r="G13" s="55"/>
      <c r="H13" s="56"/>
    </row>
    <row r="14" spans="1:8" ht="16.5" customHeight="1">
      <c r="A14" s="54"/>
      <c r="B14" s="2"/>
      <c r="C14" s="2"/>
      <c r="D14" s="2" t="s">
        <v>7</v>
      </c>
      <c r="F14" s="55">
        <v>185500000</v>
      </c>
      <c r="G14" s="55"/>
      <c r="H14" s="56"/>
    </row>
    <row r="15" spans="1:8" ht="16.5" customHeight="1">
      <c r="A15" s="54"/>
      <c r="B15" s="2"/>
      <c r="C15" s="2"/>
      <c r="D15" s="58" t="s">
        <v>8</v>
      </c>
      <c r="E15" s="59"/>
      <c r="F15" s="57">
        <f>F14</f>
        <v>185500000</v>
      </c>
      <c r="G15" s="55"/>
      <c r="H15" s="56"/>
    </row>
    <row r="16" spans="1:8" ht="16.5" customHeight="1">
      <c r="A16" s="54"/>
      <c r="B16" s="2"/>
      <c r="C16" s="2" t="s">
        <v>9</v>
      </c>
      <c r="D16" s="2"/>
      <c r="E16" s="2"/>
      <c r="F16" s="55"/>
      <c r="G16" s="55"/>
      <c r="H16" s="56"/>
    </row>
    <row r="17" spans="1:8" ht="16.5" customHeight="1">
      <c r="A17" s="54"/>
      <c r="B17" s="2"/>
      <c r="C17" s="2"/>
      <c r="D17" s="2" t="s">
        <v>171</v>
      </c>
      <c r="F17" s="55">
        <v>2058685</v>
      </c>
      <c r="G17" s="55"/>
      <c r="H17" s="56"/>
    </row>
    <row r="18" spans="1:8" ht="16.5" customHeight="1">
      <c r="A18" s="54"/>
      <c r="B18" s="2"/>
      <c r="C18" s="2"/>
      <c r="D18" s="2" t="s">
        <v>208</v>
      </c>
      <c r="F18" s="55">
        <v>-335205</v>
      </c>
      <c r="G18" s="55"/>
      <c r="H18" s="56"/>
    </row>
    <row r="19" spans="1:8" ht="16.5" customHeight="1">
      <c r="A19" s="54"/>
      <c r="B19" s="2"/>
      <c r="C19" s="2"/>
      <c r="D19" s="2" t="s">
        <v>10</v>
      </c>
      <c r="F19" s="55">
        <v>219581340</v>
      </c>
      <c r="G19" s="55"/>
      <c r="H19" s="56"/>
    </row>
    <row r="20" spans="1:8" ht="16.5" customHeight="1">
      <c r="A20" s="54"/>
      <c r="B20" s="2"/>
      <c r="C20" s="2"/>
      <c r="D20" s="125" t="s">
        <v>115</v>
      </c>
      <c r="F20" s="55">
        <v>-165244024</v>
      </c>
      <c r="G20" s="55"/>
      <c r="H20" s="56"/>
    </row>
    <row r="21" spans="1:8" ht="16.5" customHeight="1">
      <c r="A21" s="54"/>
      <c r="B21" s="2"/>
      <c r="C21" s="2"/>
      <c r="D21" s="2" t="s">
        <v>11</v>
      </c>
      <c r="F21" s="55">
        <v>508440</v>
      </c>
      <c r="G21" s="55"/>
      <c r="H21" s="56"/>
    </row>
    <row r="22" spans="1:8" ht="16.5" customHeight="1">
      <c r="A22" s="54"/>
      <c r="B22" s="2"/>
      <c r="C22" s="2"/>
      <c r="D22" s="58" t="s">
        <v>12</v>
      </c>
      <c r="E22" s="59"/>
      <c r="F22" s="57">
        <f>SUM(F17:F21)</f>
        <v>56569236</v>
      </c>
      <c r="G22" s="55"/>
      <c r="H22" s="56"/>
    </row>
    <row r="23" spans="1:8" ht="16.5" customHeight="1">
      <c r="A23" s="54"/>
      <c r="B23" s="2"/>
      <c r="C23" s="2"/>
      <c r="D23" s="58" t="s">
        <v>13</v>
      </c>
      <c r="E23" s="59"/>
      <c r="F23" s="55"/>
      <c r="G23" s="57">
        <f>F15+F22</f>
        <v>242069236</v>
      </c>
      <c r="H23" s="56"/>
    </row>
    <row r="24" spans="1:8" s="64" customFormat="1" ht="16.5" customHeight="1">
      <c r="A24" s="49"/>
      <c r="B24" s="61"/>
      <c r="C24" s="61"/>
      <c r="D24" s="197" t="s">
        <v>14</v>
      </c>
      <c r="E24" s="198"/>
      <c r="F24" s="63"/>
      <c r="G24" s="63"/>
      <c r="H24" s="104">
        <f>G11+G23</f>
        <v>468470730</v>
      </c>
    </row>
    <row r="25" spans="1:8" ht="4.5" customHeight="1">
      <c r="A25" s="54"/>
      <c r="B25" s="2"/>
      <c r="C25" s="2"/>
      <c r="D25" s="2"/>
      <c r="E25" s="2"/>
      <c r="F25" s="55"/>
      <c r="G25" s="55"/>
      <c r="H25" s="107"/>
    </row>
    <row r="26" spans="1:8" ht="16.5" customHeight="1">
      <c r="A26" s="54"/>
      <c r="B26" s="2"/>
      <c r="C26" s="2"/>
      <c r="D26" s="2"/>
      <c r="E26" s="2"/>
      <c r="F26" s="55"/>
      <c r="G26" s="55"/>
      <c r="H26" s="116"/>
    </row>
    <row r="27" spans="1:8" s="53" customFormat="1" ht="16.5" customHeight="1">
      <c r="A27" s="49" t="s">
        <v>15</v>
      </c>
      <c r="B27" s="50"/>
      <c r="C27" s="50"/>
      <c r="D27" s="50"/>
      <c r="E27" s="50"/>
      <c r="F27" s="51"/>
      <c r="G27" s="51"/>
      <c r="H27" s="52"/>
    </row>
    <row r="28" spans="1:8" ht="16.5" customHeight="1">
      <c r="A28" s="54"/>
      <c r="B28" s="2" t="s">
        <v>16</v>
      </c>
      <c r="C28" s="2"/>
      <c r="D28" s="2"/>
      <c r="E28" s="2"/>
      <c r="F28" s="55"/>
      <c r="G28" s="55"/>
      <c r="H28" s="56"/>
    </row>
    <row r="29" spans="1:8" ht="16.5" customHeight="1">
      <c r="A29" s="54"/>
      <c r="B29" s="2"/>
      <c r="C29" s="2" t="s">
        <v>17</v>
      </c>
      <c r="E29" s="2"/>
      <c r="F29" s="55">
        <v>62546100</v>
      </c>
      <c r="G29" s="55"/>
      <c r="H29" s="56"/>
    </row>
    <row r="30" spans="1:8" ht="16.5" customHeight="1">
      <c r="A30" s="54"/>
      <c r="B30" s="2"/>
      <c r="C30" s="125" t="s">
        <v>105</v>
      </c>
      <c r="E30" s="2"/>
      <c r="F30" s="55">
        <v>1515163</v>
      </c>
      <c r="G30" s="55"/>
      <c r="H30" s="56"/>
    </row>
    <row r="31" spans="1:8" ht="16.5" customHeight="1">
      <c r="A31" s="54"/>
      <c r="B31" s="2"/>
      <c r="C31" s="58" t="s">
        <v>157</v>
      </c>
      <c r="E31" s="2"/>
      <c r="F31" s="55">
        <v>23729</v>
      </c>
      <c r="G31" s="55"/>
      <c r="H31" s="56"/>
    </row>
    <row r="32" spans="1:8" ht="16.5" customHeight="1">
      <c r="A32" s="54"/>
      <c r="B32" s="2"/>
      <c r="C32" s="2"/>
      <c r="D32" s="195" t="s">
        <v>18</v>
      </c>
      <c r="E32" s="196"/>
      <c r="F32" s="55"/>
      <c r="G32" s="57">
        <f>SUM(F29:F31)</f>
        <v>64084992</v>
      </c>
      <c r="H32" s="56"/>
    </row>
    <row r="33" spans="1:8" s="64" customFormat="1" ht="16.5" customHeight="1">
      <c r="A33" s="49"/>
      <c r="B33" s="61"/>
      <c r="C33" s="61"/>
      <c r="D33" s="197" t="s">
        <v>19</v>
      </c>
      <c r="E33" s="198"/>
      <c r="F33" s="63"/>
      <c r="G33" s="63"/>
      <c r="H33" s="104">
        <f>G32</f>
        <v>64084992</v>
      </c>
    </row>
    <row r="34" spans="1:8" s="64" customFormat="1" ht="5.25" customHeight="1">
      <c r="A34" s="49"/>
      <c r="B34" s="61"/>
      <c r="C34" s="61"/>
      <c r="D34" s="62"/>
      <c r="E34" s="62"/>
      <c r="F34" s="63"/>
      <c r="G34" s="63"/>
      <c r="H34" s="108"/>
    </row>
    <row r="35" spans="1:8" s="64" customFormat="1" ht="16.5" customHeight="1">
      <c r="A35" s="49"/>
      <c r="B35" s="61"/>
      <c r="C35" s="61"/>
      <c r="D35" s="62"/>
      <c r="E35" s="62"/>
      <c r="F35" s="63"/>
      <c r="G35" s="63"/>
      <c r="H35" s="65"/>
    </row>
    <row r="36" spans="1:8" s="53" customFormat="1" ht="16.5" customHeight="1">
      <c r="A36" s="49" t="s">
        <v>20</v>
      </c>
      <c r="B36" s="50"/>
      <c r="C36" s="50"/>
      <c r="D36" s="50"/>
      <c r="E36" s="50"/>
      <c r="F36" s="51"/>
      <c r="G36" s="51"/>
      <c r="H36" s="52"/>
    </row>
    <row r="37" spans="1:8" ht="16.5" customHeight="1">
      <c r="A37" s="54"/>
      <c r="B37" s="2"/>
      <c r="C37" s="2" t="s">
        <v>21</v>
      </c>
      <c r="D37" s="2"/>
      <c r="E37" s="2"/>
      <c r="F37" s="55"/>
      <c r="G37" s="55"/>
      <c r="H37" s="56">
        <f>H24-H33</f>
        <v>404385738</v>
      </c>
    </row>
    <row r="38" spans="1:8" ht="16.5" customHeight="1">
      <c r="A38" s="54"/>
      <c r="B38" s="2"/>
      <c r="C38" s="2"/>
      <c r="D38" s="2" t="s">
        <v>45</v>
      </c>
      <c r="E38" s="2"/>
      <c r="F38" s="55"/>
      <c r="G38" s="55"/>
      <c r="H38" s="66">
        <f>F15</f>
        <v>185500000</v>
      </c>
    </row>
    <row r="39" spans="1:8" ht="16.5" customHeight="1">
      <c r="A39" s="54"/>
      <c r="B39" s="2"/>
      <c r="C39" s="2"/>
      <c r="D39" s="1" t="s">
        <v>207</v>
      </c>
      <c r="E39" s="2"/>
      <c r="F39" s="55"/>
      <c r="G39" s="55"/>
      <c r="H39" s="67">
        <f>'増減'!G19</f>
        <v>114317162</v>
      </c>
    </row>
    <row r="40" spans="1:8" ht="16.5" customHeight="1">
      <c r="A40" s="54"/>
      <c r="B40" s="2"/>
      <c r="C40" s="2"/>
      <c r="D40" s="1"/>
      <c r="E40" s="2"/>
      <c r="F40" s="55"/>
      <c r="G40" s="55"/>
      <c r="H40" s="117"/>
    </row>
    <row r="41" spans="1:8" s="64" customFormat="1" ht="16.5" customHeight="1">
      <c r="A41" s="49"/>
      <c r="B41" s="61"/>
      <c r="C41" s="61"/>
      <c r="D41" s="68" t="s">
        <v>22</v>
      </c>
      <c r="E41" s="62"/>
      <c r="F41" s="63"/>
      <c r="G41" s="63"/>
      <c r="H41" s="104">
        <f>H33+H37</f>
        <v>468470730</v>
      </c>
    </row>
    <row r="42" spans="1:8" ht="4.5" customHeight="1">
      <c r="A42" s="69"/>
      <c r="B42" s="70"/>
      <c r="C42" s="70"/>
      <c r="D42" s="70"/>
      <c r="E42" s="70"/>
      <c r="F42" s="71"/>
      <c r="G42" s="71"/>
      <c r="H42" s="72"/>
    </row>
  </sheetData>
  <mergeCells count="6">
    <mergeCell ref="D32:E32"/>
    <mergeCell ref="D33:E33"/>
    <mergeCell ref="A2:H2"/>
    <mergeCell ref="A1:H1"/>
    <mergeCell ref="A4:E4"/>
    <mergeCell ref="D24:E24"/>
  </mergeCells>
  <printOptions/>
  <pageMargins left="1.37" right="0.75" top="1.18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ＨＭＣ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村上浩一</dc:creator>
  <cp:keywords/>
  <dc:description/>
  <cp:lastModifiedBy>kodera</cp:lastModifiedBy>
  <cp:lastPrinted>2003-05-28T09:00:25Z</cp:lastPrinted>
  <dcterms:created xsi:type="dcterms:W3CDTF">1997-05-22T11:53:57Z</dcterms:created>
  <dcterms:modified xsi:type="dcterms:W3CDTF">2004-05-14T02:08:09Z</dcterms:modified>
  <cp:category/>
  <cp:version/>
  <cp:contentType/>
  <cp:contentStatus/>
</cp:coreProperties>
</file>